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PAYPLAN" sheetId="1" r:id="rId1"/>
    <sheet name="FDPay2" sheetId="2" r:id="rId2"/>
    <sheet name="FDPAY" sheetId="3" r:id="rId3"/>
    <sheet name="PDPAY" sheetId="4" r:id="rId4"/>
    <sheet name="PDPAY (2)" sheetId="5" r:id="rId5"/>
  </sheets>
  <externalReferences>
    <externalReference r:id="rId8"/>
  </externalReferences>
  <definedNames>
    <definedName name="_Regression_Int" localSheetId="2" hidden="1">1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xlnm.Print_Area" localSheetId="2">'FDPAY'!$A$1:$F$43</definedName>
    <definedName name="_xlnm.Print_Area" localSheetId="1">'FDPay2'!$A$1:$H$40</definedName>
    <definedName name="_xlnm.Print_Area" localSheetId="0">'PAYPLAN'!$A$1:$H$472</definedName>
    <definedName name="_xlnm.Print_Area" localSheetId="3">'PDPAY'!$A$1:$F$45</definedName>
    <definedName name="_xlnm.Print_Area" localSheetId="4">'PDPAY (2)'!$A$1:$K$45</definedName>
    <definedName name="Print_Area_MI" localSheetId="2">'FDPAY'!$A$1:$G$46</definedName>
    <definedName name="Print_Area_MI" localSheetId="0">'PAYPLAN'!$A$1:$I$449</definedName>
    <definedName name="Print_Area_MI" localSheetId="3">'PDPAY'!$A$1:$G$45</definedName>
    <definedName name="Print_Area_MI" localSheetId="4">'PDPAY (2)'!$A$1:$K$45</definedName>
  </definedNames>
  <calcPr fullCalcOnLoad="1"/>
</workbook>
</file>

<file path=xl/sharedStrings.xml><?xml version="1.0" encoding="utf-8"?>
<sst xmlns="http://schemas.openxmlformats.org/spreadsheetml/2006/main" count="794" uniqueCount="281">
  <si>
    <t xml:space="preserve">CLASSIFIED PAY PLAN </t>
  </si>
  <si>
    <t>-</t>
  </si>
  <si>
    <t>PAY  PLAN  BY  GRADES:</t>
  </si>
  <si>
    <t>STEP</t>
  </si>
  <si>
    <t>I</t>
  </si>
  <si>
    <t>II</t>
  </si>
  <si>
    <t>III</t>
  </si>
  <si>
    <t>IV</t>
  </si>
  <si>
    <t>V</t>
  </si>
  <si>
    <t>VI</t>
  </si>
  <si>
    <t>VII</t>
  </si>
  <si>
    <t>GRADE</t>
  </si>
  <si>
    <t>Entry</t>
  </si>
  <si>
    <t>Intermed.</t>
  </si>
  <si>
    <t>BASE PAY</t>
  </si>
  <si>
    <t>Merit-1</t>
  </si>
  <si>
    <t>Merit-2</t>
  </si>
  <si>
    <t>Merit-3</t>
  </si>
  <si>
    <t>Merit-4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</si>
  <si>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</si>
  <si>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</si>
  <si>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</si>
  <si>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</si>
  <si>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</si>
  <si>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</si>
  <si>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</si>
  <si>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</si>
  <si>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</si>
  <si>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</si>
  <si>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</si>
  <si>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</si>
  <si>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</si>
  <si>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</si>
  <si>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</si>
  <si>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</si>
  <si>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</si>
  <si>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The Classified Pay Plan covers all employees occupying a position in a classified pay grade,</t>
  </si>
  <si>
    <t>as provided in Chapter 5 of the City Personnel Policy.</t>
  </si>
  <si>
    <t>CLASSIFIED PAY PLAN  DETAIL</t>
  </si>
  <si>
    <t>PAY GRADE:   1</t>
  </si>
  <si>
    <t xml:space="preserve"> Monthly</t>
  </si>
  <si>
    <t>=</t>
  </si>
  <si>
    <t xml:space="preserve"> Bi-Weekly</t>
  </si>
  <si>
    <t xml:space="preserve"> Yearly</t>
  </si>
  <si>
    <t xml:space="preserve"> Hourly</t>
  </si>
  <si>
    <t>CURRENT  POSITIONS  IN  THIS  PAY  GRADE:</t>
  </si>
  <si>
    <t>JOB TITLE</t>
  </si>
  <si>
    <t>DEPARTMENT(S)</t>
  </si>
  <si>
    <t>Lifeguard</t>
  </si>
  <si>
    <t>Parks</t>
  </si>
  <si>
    <t>Laborer I</t>
  </si>
  <si>
    <t>Any</t>
  </si>
  <si>
    <t>PAY GRADE:   2</t>
  </si>
  <si>
    <t>Clerk</t>
  </si>
  <si>
    <t>Laborer II</t>
  </si>
  <si>
    <t>Mechanic Helper</t>
  </si>
  <si>
    <t>PAY GRADE:   3</t>
  </si>
  <si>
    <t>Clerk - Typist</t>
  </si>
  <si>
    <t>Truck Driver</t>
  </si>
  <si>
    <t>Street; Sanitation</t>
  </si>
  <si>
    <t>Sanitation</t>
  </si>
  <si>
    <t>PAY GRADE:   4</t>
  </si>
  <si>
    <t>Electrician Helper II</t>
  </si>
  <si>
    <t>Street</t>
  </si>
  <si>
    <t>Light Equipment Operator</t>
  </si>
  <si>
    <t>PAY GRADE:  5</t>
  </si>
  <si>
    <t>PAY GRADE:   6</t>
  </si>
  <si>
    <t>Accounts Clerk</t>
  </si>
  <si>
    <t>Water &amp; Wastewater</t>
  </si>
  <si>
    <t>Administrative Clerk</t>
  </si>
  <si>
    <t>Billing Clerk</t>
  </si>
  <si>
    <t>Court Clerk</t>
  </si>
  <si>
    <t>Municipal Court</t>
  </si>
  <si>
    <t>Customer Service Clerk</t>
  </si>
  <si>
    <t>Heavy Equipment Operator I</t>
  </si>
  <si>
    <t>Maintenance Worker I</t>
  </si>
  <si>
    <t>Mechanic Helper II</t>
  </si>
  <si>
    <t>Vehicle Maintenance</t>
  </si>
  <si>
    <t>Park Crew Leader</t>
  </si>
  <si>
    <t>Records Clerk</t>
  </si>
  <si>
    <t xml:space="preserve">Police </t>
  </si>
  <si>
    <t>Water Service Worker</t>
  </si>
  <si>
    <t>Welder</t>
  </si>
  <si>
    <t>PAY GRADE:  7</t>
  </si>
  <si>
    <t>Animal Control Officer</t>
  </si>
  <si>
    <t>Police</t>
  </si>
  <si>
    <t>PAY GRADE:   8</t>
  </si>
  <si>
    <t>Secretary</t>
  </si>
  <si>
    <t>Administration</t>
  </si>
  <si>
    <t>Electrician Helper III</t>
  </si>
  <si>
    <t>Heavy Equipment Operator II</t>
  </si>
  <si>
    <t>Swimming Pool Manager (Seasonal)</t>
  </si>
  <si>
    <t>PAY GRADE:  9</t>
  </si>
  <si>
    <t>Maintenance Technician I</t>
  </si>
  <si>
    <t>Water Service Crew Leader</t>
  </si>
  <si>
    <t>PAY GRADE:   10</t>
  </si>
  <si>
    <t>Mechanic I</t>
  </si>
  <si>
    <t>PAY GRADE:  11</t>
  </si>
  <si>
    <t>PAY GRADE:   12</t>
  </si>
  <si>
    <t>Park Maintenance Supervisor</t>
  </si>
  <si>
    <t>PAY GRADE:  13</t>
  </si>
  <si>
    <t>Journeyman Electrician</t>
  </si>
  <si>
    <t>Maintenance Technician II</t>
  </si>
  <si>
    <t>PAY GRADE:   14</t>
  </si>
  <si>
    <t>Mechanic II</t>
  </si>
  <si>
    <t>Maintenance Crew Leader</t>
  </si>
  <si>
    <t>PAY GRADE:  15</t>
  </si>
  <si>
    <t>Engineering Technician</t>
  </si>
  <si>
    <t>Fleet Services Supervisor</t>
  </si>
  <si>
    <t>Vehicle Services</t>
  </si>
  <si>
    <t>Operations Supervisor</t>
  </si>
  <si>
    <t>Sanitary Landfill Supervisor</t>
  </si>
  <si>
    <t>PAY GRADE:   16</t>
  </si>
  <si>
    <t>PAY GRADE:  17</t>
  </si>
  <si>
    <t>Chief Inspector</t>
  </si>
  <si>
    <t>FIRE DEPARTMENT</t>
  </si>
  <si>
    <t>PAY PLAN - CERTIFIED FIREFIGHTERS</t>
  </si>
  <si>
    <t>Pay</t>
  </si>
  <si>
    <t>Job</t>
  </si>
  <si>
    <t>Step</t>
  </si>
  <si>
    <t>Group</t>
  </si>
  <si>
    <t>Category</t>
  </si>
  <si>
    <t xml:space="preserve">    Firefighter Trainee</t>
  </si>
  <si>
    <t>End Prob.</t>
  </si>
  <si>
    <t>Mid-Step</t>
  </si>
  <si>
    <t xml:space="preserve">      Senior Firefighter</t>
  </si>
  <si>
    <t xml:space="preserve">    Firefighter</t>
  </si>
  <si>
    <t>Entry -Certf.</t>
  </si>
  <si>
    <t xml:space="preserve">Basic </t>
  </si>
  <si>
    <t>Int.</t>
  </si>
  <si>
    <t>Adv.</t>
  </si>
  <si>
    <t xml:space="preserve">    Shift Supervisor</t>
  </si>
  <si>
    <t>Base</t>
  </si>
  <si>
    <t>INCENTIVE  PAY:</t>
  </si>
  <si>
    <t>Educational Incentive Pay:</t>
  </si>
  <si>
    <t xml:space="preserve">    $ 1.00 per college credit hour earned per month, </t>
  </si>
  <si>
    <t xml:space="preserve">    up to a maximum of $ 120.00.</t>
  </si>
  <si>
    <t>Additional Certification Pay:</t>
  </si>
  <si>
    <t xml:space="preserve">   Emergency Care Attendant Certification</t>
  </si>
  <si>
    <t>$  25.00  per month</t>
  </si>
  <si>
    <t>Special Duty Pay:</t>
  </si>
  <si>
    <t xml:space="preserve">   Hazardous Materials Technician</t>
  </si>
  <si>
    <t xml:space="preserve">   Hazardous Materials Specialist</t>
  </si>
  <si>
    <t>$  35.00  per month</t>
  </si>
  <si>
    <t xml:space="preserve">   Hazmat On-Scene Incident Commander</t>
  </si>
  <si>
    <t>$  55.00  per month</t>
  </si>
  <si>
    <t xml:space="preserve">   Hazardous Materials Coordinator</t>
  </si>
  <si>
    <t>$ 100.00  per month</t>
  </si>
  <si>
    <t>POLICE DEPARTMENT</t>
  </si>
  <si>
    <t>PAY PLAN - CERTIFIED POLICE OFFICERS</t>
  </si>
  <si>
    <t>Grade</t>
  </si>
  <si>
    <t>Trainee</t>
  </si>
  <si>
    <t>PO I</t>
  </si>
  <si>
    <t xml:space="preserve">    Probationary</t>
  </si>
  <si>
    <t>Academy</t>
  </si>
  <si>
    <t>Cpl I</t>
  </si>
  <si>
    <t>Officer</t>
  </si>
  <si>
    <t>+ 6 mo.</t>
  </si>
  <si>
    <t>PO II</t>
  </si>
  <si>
    <t xml:space="preserve">    Patrol Officer</t>
  </si>
  <si>
    <t>Basic</t>
  </si>
  <si>
    <t>Basic +</t>
  </si>
  <si>
    <t>+ 2 yrs</t>
  </si>
  <si>
    <t>+ 3 yrs</t>
  </si>
  <si>
    <t>IIa</t>
  </si>
  <si>
    <t xml:space="preserve">    Corporal</t>
  </si>
  <si>
    <t>Int. +</t>
  </si>
  <si>
    <t>Cpl II</t>
  </si>
  <si>
    <t xml:space="preserve">    Detective</t>
  </si>
  <si>
    <t>+ 1 yr</t>
  </si>
  <si>
    <t>Inv II</t>
  </si>
  <si>
    <t xml:space="preserve">    Sergeant</t>
  </si>
  <si>
    <t>Inv II/Sgt II</t>
  </si>
  <si>
    <t xml:space="preserve">    Lieutenant</t>
  </si>
  <si>
    <t>Adv. +</t>
  </si>
  <si>
    <t>Lt I</t>
  </si>
  <si>
    <t xml:space="preserve">    Captain</t>
  </si>
  <si>
    <t>+ 5 yrs</t>
  </si>
  <si>
    <t>Lt II</t>
  </si>
  <si>
    <t xml:space="preserve">   $ 1.00 per college credit hour earned per month, up to a maximum of $ 120.00.</t>
  </si>
  <si>
    <t xml:space="preserve">   TCLEOSE Intermediate Certificate</t>
  </si>
  <si>
    <t>$  50.00  per month</t>
  </si>
  <si>
    <t xml:space="preserve">   TCLEOSE Advanced Certificate</t>
  </si>
  <si>
    <t xml:space="preserve">   TCLEOSE Instructor's Certificate</t>
  </si>
  <si>
    <t xml:space="preserve">   E. R. T. Certification &amp; Duty</t>
  </si>
  <si>
    <t xml:space="preserve">   Intoxilyzer Operator Certification &amp; Duty</t>
  </si>
  <si>
    <t>PAY PLAN BY STEPS:</t>
  </si>
  <si>
    <t xml:space="preserve">   Certification Level</t>
  </si>
  <si>
    <t>Basic+</t>
  </si>
  <si>
    <t>Int.+</t>
  </si>
  <si>
    <t>Probationary Officer</t>
  </si>
  <si>
    <t>Patrol Officer</t>
  </si>
  <si>
    <t>Corporal</t>
  </si>
  <si>
    <t>Investgator</t>
  </si>
  <si>
    <t>Sergeant</t>
  </si>
  <si>
    <t>Lieutnant</t>
  </si>
  <si>
    <t>Captain</t>
  </si>
  <si>
    <t>Solid Waste Attendant</t>
  </si>
  <si>
    <t>Solid Waste technician</t>
  </si>
  <si>
    <t>Park Worker</t>
  </si>
  <si>
    <t>Water &amp; Wastewater; Street/Saitation</t>
  </si>
  <si>
    <t xml:space="preserve">   D.A.R.E. Certification &amp; assignment</t>
  </si>
  <si>
    <t>FY  1999 - 2000</t>
  </si>
  <si>
    <t>PROPOSED MODIFIED PAY PLAN - CERTIFIED POLICE OFFICERS</t>
  </si>
  <si>
    <t>Grade I</t>
  </si>
  <si>
    <t>Grade II</t>
  </si>
  <si>
    <t>Grade III</t>
  </si>
  <si>
    <t>Grade IV</t>
  </si>
  <si>
    <t>Merit</t>
  </si>
  <si>
    <t>min 1 yr</t>
  </si>
  <si>
    <t>in base</t>
  </si>
  <si>
    <t>(Corporal)</t>
  </si>
  <si>
    <t>(inactive)</t>
  </si>
  <si>
    <t>Grade V</t>
  </si>
  <si>
    <t>Master</t>
  </si>
  <si>
    <t xml:space="preserve">   TCLEOSE Master Peace Officer Certificate</t>
  </si>
  <si>
    <t>$ 150.00  per month</t>
  </si>
  <si>
    <t>Detective</t>
  </si>
  <si>
    <t>Lieutenant</t>
  </si>
  <si>
    <t>Entry PO</t>
  </si>
  <si>
    <t>Top PO</t>
  </si>
  <si>
    <t>Entry Sgt</t>
  </si>
  <si>
    <t>Top Sgt</t>
  </si>
  <si>
    <t>Chief</t>
  </si>
  <si>
    <t>State</t>
  </si>
  <si>
    <t>Lamesa</t>
  </si>
  <si>
    <t>Region</t>
  </si>
  <si>
    <t>-25emp</t>
  </si>
  <si>
    <t>All</t>
  </si>
  <si>
    <t>Average</t>
  </si>
  <si>
    <t>Difference</t>
  </si>
  <si>
    <t>%</t>
  </si>
  <si>
    <t>Pay Comparison - 1998 Data</t>
  </si>
  <si>
    <t>Administrative Technician</t>
  </si>
  <si>
    <t>(no experience)</t>
  </si>
  <si>
    <t>(with experience)</t>
  </si>
  <si>
    <t xml:space="preserve">   Arson Investigator</t>
  </si>
  <si>
    <t>Old plan - not effective 01/03/00</t>
  </si>
  <si>
    <t>Current  Payplan  updated:</t>
  </si>
  <si>
    <t>Wastewater Treatment Plant Operator I</t>
  </si>
  <si>
    <t>Wastewater Treatment Plant Operator II</t>
  </si>
  <si>
    <t>Firefighter</t>
  </si>
  <si>
    <t>Senior</t>
  </si>
  <si>
    <t>1 year</t>
  </si>
  <si>
    <t>2 years</t>
  </si>
  <si>
    <t>4 years</t>
  </si>
  <si>
    <t>Master +</t>
  </si>
  <si>
    <t>6 years</t>
  </si>
  <si>
    <t>8 years</t>
  </si>
  <si>
    <t>10 years</t>
  </si>
  <si>
    <t>12 years</t>
  </si>
  <si>
    <t>15 years</t>
  </si>
  <si>
    <t>2 yr in grd</t>
  </si>
  <si>
    <t>PAY PLAN</t>
  </si>
  <si>
    <t>PAY GRADE:  18</t>
  </si>
  <si>
    <t>Street &amp; Sanitation</t>
  </si>
  <si>
    <t>Accountant-Admin Tech</t>
  </si>
  <si>
    <t>Technical Systems Supervisor</t>
  </si>
  <si>
    <t>LAMESA POLICE DEPARTMENT</t>
  </si>
  <si>
    <t>Master Electrician</t>
  </si>
  <si>
    <t>$  75.00  per month</t>
  </si>
  <si>
    <t>$  37.50  per month</t>
  </si>
  <si>
    <t>$37.50  per month</t>
  </si>
  <si>
    <t>$ 225.00  per month</t>
  </si>
  <si>
    <t xml:space="preserve">    Instructor Certificate</t>
  </si>
  <si>
    <t>$   25.00  per month</t>
  </si>
  <si>
    <t>Account Clerk/Admn Tech</t>
  </si>
  <si>
    <t>Sanitation Truck Driver I</t>
  </si>
  <si>
    <t>Sanitation Truck Driver II</t>
  </si>
  <si>
    <t>Communications Officer II</t>
  </si>
  <si>
    <t>Wastewater Plant Supv</t>
  </si>
  <si>
    <t>Street/Sanitation</t>
  </si>
  <si>
    <t>Heavy Eq. Op. II</t>
  </si>
  <si>
    <t>Communication Officer I</t>
  </si>
  <si>
    <t>Admn Tech/Communication Supv.</t>
  </si>
  <si>
    <t>Heavy Equip. III</t>
  </si>
  <si>
    <t>Sanitation/Street</t>
  </si>
  <si>
    <t>October 1,2007</t>
  </si>
  <si>
    <t>Communications Officer I1</t>
  </si>
  <si>
    <t>Customer Service II</t>
  </si>
  <si>
    <t>Crew Leader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</si>
</sst>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0.0_);[Red]\(#,##0.0\)"/>
  </numFmts>
  <fonts count="3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Courier"/>
      <family val="0"/>
    </font>
    <font>
      <b/>
      <sz val="18"/>
      <name val="MS Sans Serif"/>
      <family val="0"/>
    </font>
    <font>
      <b/>
      <sz val="13.5"/>
      <name val="MS Sans Serif"/>
      <family val="0"/>
    </font>
    <font>
      <b/>
      <sz val="12"/>
      <name val="MS Sans Serif"/>
      <family val="0"/>
    </font>
    <font>
      <b/>
      <sz val="12"/>
      <name val="Switzerland"/>
      <family val="0"/>
    </font>
    <font>
      <sz val="12"/>
      <name val="Switzerland"/>
      <family val="0"/>
    </font>
    <font>
      <sz val="12"/>
      <name val="SwitzerlandBlack"/>
      <family val="0"/>
    </font>
    <font>
      <b/>
      <i/>
      <sz val="12"/>
      <color indexed="8"/>
      <name val="Switzerland"/>
      <family val="0"/>
    </font>
    <font>
      <sz val="12"/>
      <color indexed="8"/>
      <name val="Switzerland"/>
      <family val="0"/>
    </font>
    <font>
      <sz val="12"/>
      <color indexed="8"/>
      <name val="SwitzerlandBlack"/>
      <family val="0"/>
    </font>
    <font>
      <sz val="12"/>
      <color indexed="8"/>
      <name val="Courier"/>
      <family val="0"/>
    </font>
    <font>
      <sz val="10"/>
      <color indexed="8"/>
      <name val="Switzerland"/>
      <family val="0"/>
    </font>
    <font>
      <b/>
      <i/>
      <sz val="10"/>
      <color indexed="8"/>
      <name val="Switzerland"/>
      <family val="2"/>
    </font>
    <font>
      <sz val="10"/>
      <name val="Switzerland"/>
      <family val="2"/>
    </font>
    <font>
      <sz val="12"/>
      <name val="MS Sans Serif"/>
      <family val="2"/>
    </font>
    <font>
      <b/>
      <i/>
      <sz val="12"/>
      <color indexed="8"/>
      <name val="MS Sans Serif"/>
      <family val="2"/>
    </font>
    <font>
      <sz val="12"/>
      <color indexed="8"/>
      <name val="MS Sans Serif"/>
      <family val="2"/>
    </font>
    <font>
      <sz val="11"/>
      <color indexed="8"/>
      <name val="MS Sans Serif"/>
      <family val="2"/>
    </font>
    <font>
      <sz val="10"/>
      <color indexed="8"/>
      <name val="MS Sans Serif"/>
      <family val="2"/>
    </font>
    <font>
      <i/>
      <sz val="12"/>
      <color indexed="8"/>
      <name val="MS Sans Serif"/>
      <family val="2"/>
    </font>
    <font>
      <i/>
      <sz val="10"/>
      <color indexed="8"/>
      <name val="MS Sans Serif"/>
      <family val="2"/>
    </font>
    <font>
      <b/>
      <i/>
      <sz val="10"/>
      <color indexed="8"/>
      <name val="MS Sans Serif"/>
      <family val="2"/>
    </font>
    <font>
      <b/>
      <sz val="12"/>
      <name val="Courier"/>
      <family val="3"/>
    </font>
    <font>
      <b/>
      <sz val="10"/>
      <name val="Courier"/>
      <family val="3"/>
    </font>
    <font>
      <strike/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19">
    <xf numFmtId="164" fontId="0" fillId="0" borderId="0" xfId="0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6" fillId="0" borderId="0" xfId="0" applyFont="1" applyAlignment="1">
      <alignment horizontal="centerContinuous"/>
    </xf>
    <xf numFmtId="164" fontId="0" fillId="0" borderId="0" xfId="0" applyAlignment="1" applyProtection="1">
      <alignment horizontal="fill"/>
      <protection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quotePrefix="1">
      <alignment/>
    </xf>
    <xf numFmtId="164" fontId="7" fillId="0" borderId="0" xfId="0" applyFont="1" applyAlignment="1" applyProtection="1">
      <alignment horizontal="centerContinuous"/>
      <protection/>
    </xf>
    <xf numFmtId="164" fontId="8" fillId="0" borderId="0" xfId="0" applyFont="1" applyAlignment="1">
      <alignment horizontal="centerContinuous"/>
    </xf>
    <xf numFmtId="10" fontId="8" fillId="0" borderId="0" xfId="0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1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>
      <alignment horizontal="center"/>
    </xf>
    <xf numFmtId="165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centerContinuous"/>
    </xf>
    <xf numFmtId="10" fontId="4" fillId="0" borderId="0" xfId="0" applyNumberFormat="1" applyFont="1" applyAlignment="1" applyProtection="1">
      <alignment horizontal="centerContinuous"/>
      <protection/>
    </xf>
    <xf numFmtId="164" fontId="4" fillId="0" borderId="0" xfId="0" applyNumberFormat="1" applyFont="1" applyAlignment="1" applyProtection="1">
      <alignment horizontal="centerContinuous"/>
      <protection/>
    </xf>
    <xf numFmtId="164" fontId="5" fillId="0" borderId="0" xfId="19">
      <alignment/>
      <protection/>
    </xf>
    <xf numFmtId="164" fontId="10" fillId="0" borderId="0" xfId="19" applyFont="1">
      <alignment/>
      <protection/>
    </xf>
    <xf numFmtId="164" fontId="11" fillId="0" borderId="0" xfId="19" applyFont="1">
      <alignment/>
      <protection/>
    </xf>
    <xf numFmtId="164" fontId="14" fillId="0" borderId="1" xfId="19" applyFont="1" applyFill="1" applyBorder="1" applyAlignment="1">
      <alignment horizontal="center"/>
      <protection/>
    </xf>
    <xf numFmtId="164" fontId="15" fillId="0" borderId="0" xfId="19" applyFont="1" applyFill="1" applyAlignment="1">
      <alignment horizontal="center"/>
      <protection/>
    </xf>
    <xf numFmtId="164" fontId="14" fillId="0" borderId="1" xfId="19" applyFont="1" applyFill="1" applyBorder="1">
      <alignment/>
      <protection/>
    </xf>
    <xf numFmtId="164" fontId="5" fillId="0" borderId="0" xfId="20">
      <alignment/>
      <protection/>
    </xf>
    <xf numFmtId="164" fontId="10" fillId="0" borderId="0" xfId="20" applyFont="1">
      <alignment/>
      <protection/>
    </xf>
    <xf numFmtId="164" fontId="13" fillId="0" borderId="1" xfId="20" applyFont="1" applyFill="1" applyBorder="1" applyAlignment="1">
      <alignment horizontal="center"/>
      <protection/>
    </xf>
    <xf numFmtId="164" fontId="15" fillId="0" borderId="0" xfId="20" applyFont="1" applyFill="1" applyAlignment="1">
      <alignment horizontal="center"/>
      <protection/>
    </xf>
    <xf numFmtId="164" fontId="5" fillId="0" borderId="0" xfId="20" applyAlignment="1" applyProtection="1">
      <alignment horizontal="left"/>
      <protection/>
    </xf>
    <xf numFmtId="164" fontId="5" fillId="0" borderId="0" xfId="20" applyProtection="1">
      <alignment/>
      <protection/>
    </xf>
    <xf numFmtId="164" fontId="13" fillId="0" borderId="1" xfId="20" applyFont="1" applyFill="1" applyBorder="1">
      <alignment/>
      <protection/>
    </xf>
    <xf numFmtId="164" fontId="15" fillId="0" borderId="2" xfId="20" applyFont="1" applyFill="1" applyBorder="1" applyAlignment="1" applyProtection="1">
      <alignment/>
      <protection/>
    </xf>
    <xf numFmtId="164" fontId="15" fillId="0" borderId="3" xfId="20" applyFont="1" applyFill="1" applyBorder="1">
      <alignment/>
      <protection/>
    </xf>
    <xf numFmtId="164" fontId="15" fillId="0" borderId="4" xfId="20" applyFont="1" applyFill="1" applyBorder="1" applyAlignment="1" applyProtection="1">
      <alignment horizontal="center"/>
      <protection/>
    </xf>
    <xf numFmtId="164" fontId="15" fillId="0" borderId="5" xfId="20" applyFont="1" applyFill="1" applyBorder="1">
      <alignment/>
      <protection/>
    </xf>
    <xf numFmtId="164" fontId="15" fillId="0" borderId="4" xfId="20" applyFont="1" applyFill="1" applyBorder="1">
      <alignment/>
      <protection/>
    </xf>
    <xf numFmtId="164" fontId="15" fillId="0" borderId="4" xfId="20" applyFont="1" applyFill="1" applyBorder="1" applyAlignment="1">
      <alignment horizontal="center"/>
      <protection/>
    </xf>
    <xf numFmtId="164" fontId="15" fillId="0" borderId="1" xfId="20" applyFont="1" applyFill="1" applyBorder="1">
      <alignment/>
      <protection/>
    </xf>
    <xf numFmtId="164" fontId="15" fillId="0" borderId="1" xfId="20" applyFont="1" applyFill="1" applyBorder="1" applyAlignment="1" applyProtection="1">
      <alignment horizontal="center"/>
      <protection/>
    </xf>
    <xf numFmtId="164" fontId="15" fillId="0" borderId="6" xfId="20" applyFont="1" applyFill="1" applyBorder="1">
      <alignment/>
      <protection/>
    </xf>
    <xf numFmtId="164" fontId="15" fillId="0" borderId="6" xfId="20" applyFont="1" applyFill="1" applyBorder="1" applyAlignment="1">
      <alignment horizontal="center"/>
      <protection/>
    </xf>
    <xf numFmtId="164" fontId="15" fillId="0" borderId="1" xfId="20" applyFont="1" applyFill="1" applyBorder="1" applyAlignment="1" applyProtection="1">
      <alignment/>
      <protection/>
    </xf>
    <xf numFmtId="166" fontId="15" fillId="0" borderId="1" xfId="20" applyNumberFormat="1" applyFont="1" applyFill="1" applyBorder="1" applyAlignment="1" applyProtection="1">
      <alignment horizontal="center"/>
      <protection/>
    </xf>
    <xf numFmtId="166" fontId="15" fillId="0" borderId="1" xfId="20" applyNumberFormat="1" applyFont="1" applyFill="1" applyBorder="1" applyProtection="1">
      <alignment/>
      <protection/>
    </xf>
    <xf numFmtId="164" fontId="15" fillId="0" borderId="7" xfId="20" applyFont="1" applyFill="1" applyBorder="1">
      <alignment/>
      <protection/>
    </xf>
    <xf numFmtId="164" fontId="11" fillId="0" borderId="0" xfId="19" applyFont="1" applyAlignment="1">
      <alignment/>
      <protection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20" applyAlignment="1">
      <alignment horizontal="center"/>
      <protection/>
    </xf>
    <xf numFmtId="164" fontId="5" fillId="0" borderId="0" xfId="20" applyFill="1" applyBorder="1" applyAlignment="1">
      <alignment horizontal="center"/>
      <protection/>
    </xf>
    <xf numFmtId="164" fontId="8" fillId="0" borderId="0" xfId="20" applyFont="1">
      <alignment/>
      <protection/>
    </xf>
    <xf numFmtId="164" fontId="19" fillId="0" borderId="0" xfId="20" applyFont="1">
      <alignment/>
      <protection/>
    </xf>
    <xf numFmtId="164" fontId="20" fillId="0" borderId="0" xfId="20" applyFont="1" applyFill="1" applyAlignment="1" applyProtection="1">
      <alignment/>
      <protection/>
    </xf>
    <xf numFmtId="164" fontId="21" fillId="2" borderId="6" xfId="20" applyFont="1" applyFill="1" applyBorder="1" applyAlignment="1" applyProtection="1">
      <alignment horizontal="center"/>
      <protection/>
    </xf>
    <xf numFmtId="164" fontId="22" fillId="2" borderId="8" xfId="20" applyFont="1" applyFill="1" applyBorder="1" applyAlignment="1" applyProtection="1">
      <alignment horizontal="center"/>
      <protection/>
    </xf>
    <xf numFmtId="164" fontId="21" fillId="2" borderId="1" xfId="20" applyFont="1" applyFill="1" applyBorder="1" applyAlignment="1" applyProtection="1">
      <alignment horizontal="center"/>
      <protection/>
    </xf>
    <xf numFmtId="164" fontId="21" fillId="2" borderId="8" xfId="20" applyFont="1" applyFill="1" applyBorder="1" applyAlignment="1" applyProtection="1">
      <alignment horizontal="center"/>
      <protection/>
    </xf>
    <xf numFmtId="164" fontId="21" fillId="3" borderId="8" xfId="20" applyFont="1" applyFill="1" applyBorder="1" applyAlignment="1" applyProtection="1">
      <alignment horizontal="center"/>
      <protection/>
    </xf>
    <xf numFmtId="164" fontId="21" fillId="0" borderId="6" xfId="20" applyFont="1" applyFill="1" applyBorder="1" applyAlignment="1">
      <alignment horizontal="center"/>
      <protection/>
    </xf>
    <xf numFmtId="164" fontId="21" fillId="0" borderId="1" xfId="20" applyFont="1" applyFill="1" applyBorder="1" applyAlignment="1" applyProtection="1">
      <alignment horizontal="center"/>
      <protection/>
    </xf>
    <xf numFmtId="164" fontId="21" fillId="0" borderId="1" xfId="20" applyFont="1" applyFill="1" applyBorder="1" applyAlignment="1">
      <alignment horizontal="center"/>
      <protection/>
    </xf>
    <xf numFmtId="164" fontId="21" fillId="3" borderId="6" xfId="20" applyFont="1" applyFill="1" applyBorder="1" applyAlignment="1">
      <alignment horizontal="center"/>
      <protection/>
    </xf>
    <xf numFmtId="164" fontId="24" fillId="3" borderId="1" xfId="20" applyFont="1" applyFill="1" applyBorder="1" applyAlignment="1" applyProtection="1">
      <alignment horizontal="center"/>
      <protection/>
    </xf>
    <xf numFmtId="164" fontId="21" fillId="0" borderId="7" xfId="20" applyFont="1" applyFill="1" applyBorder="1" applyAlignment="1">
      <alignment horizontal="left"/>
      <protection/>
    </xf>
    <xf numFmtId="164" fontId="21" fillId="0" borderId="7" xfId="20" applyFont="1" applyFill="1" applyBorder="1" applyAlignment="1">
      <alignment horizontal="center"/>
      <protection/>
    </xf>
    <xf numFmtId="164" fontId="21" fillId="0" borderId="7" xfId="20" applyFont="1" applyFill="1" applyBorder="1">
      <alignment/>
      <protection/>
    </xf>
    <xf numFmtId="164" fontId="21" fillId="0" borderId="0" xfId="20" applyFont="1" applyFill="1" applyBorder="1">
      <alignment/>
      <protection/>
    </xf>
    <xf numFmtId="164" fontId="25" fillId="3" borderId="1" xfId="20" applyFont="1" applyFill="1" applyBorder="1" applyAlignment="1">
      <alignment horizontal="left"/>
      <protection/>
    </xf>
    <xf numFmtId="38" fontId="21" fillId="0" borderId="1" xfId="15" applyNumberFormat="1" applyFont="1" applyFill="1" applyBorder="1" applyAlignment="1" applyProtection="1">
      <alignment horizontal="center"/>
      <protection/>
    </xf>
    <xf numFmtId="38" fontId="23" fillId="0" borderId="1" xfId="15" applyNumberFormat="1" applyFont="1" applyFill="1" applyBorder="1" applyAlignment="1" applyProtection="1">
      <alignment horizontal="center"/>
      <protection/>
    </xf>
    <xf numFmtId="38" fontId="21" fillId="0" borderId="6" xfId="15" applyNumberFormat="1" applyFont="1" applyFill="1" applyBorder="1" applyAlignment="1" applyProtection="1">
      <alignment horizontal="center"/>
      <protection/>
    </xf>
    <xf numFmtId="38" fontId="21" fillId="0" borderId="9" xfId="15" applyNumberFormat="1" applyFont="1" applyFill="1" applyBorder="1" applyAlignment="1" applyProtection="1">
      <alignment horizontal="center"/>
      <protection/>
    </xf>
    <xf numFmtId="38" fontId="23" fillId="0" borderId="10" xfId="15" applyNumberFormat="1" applyFont="1" applyFill="1" applyBorder="1" applyAlignment="1" applyProtection="1">
      <alignment horizontal="center"/>
      <protection/>
    </xf>
    <xf numFmtId="38" fontId="21" fillId="3" borderId="9" xfId="15" applyNumberFormat="1" applyFont="1" applyFill="1" applyBorder="1" applyAlignment="1" applyProtection="1">
      <alignment horizontal="center"/>
      <protection/>
    </xf>
    <xf numFmtId="38" fontId="23" fillId="3" borderId="1" xfId="15" applyNumberFormat="1" applyFont="1" applyFill="1" applyBorder="1" applyAlignment="1" applyProtection="1">
      <alignment horizontal="center"/>
      <protection/>
    </xf>
    <xf numFmtId="38" fontId="23" fillId="0" borderId="11" xfId="15" applyNumberFormat="1" applyFont="1" applyFill="1" applyBorder="1" applyAlignment="1" applyProtection="1">
      <alignment horizontal="center"/>
      <protection/>
    </xf>
    <xf numFmtId="164" fontId="5" fillId="0" borderId="0" xfId="20" applyFont="1">
      <alignment/>
      <protection/>
    </xf>
    <xf numFmtId="164" fontId="27" fillId="0" borderId="0" xfId="20" applyFont="1">
      <alignment/>
      <protection/>
    </xf>
    <xf numFmtId="164" fontId="28" fillId="0" borderId="0" xfId="20" applyFont="1">
      <alignment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 quotePrefix="1">
      <alignment horizontal="center"/>
      <protection/>
    </xf>
    <xf numFmtId="164" fontId="28" fillId="0" borderId="0" xfId="20" applyFont="1" applyAlignment="1">
      <alignment horizontal="center"/>
      <protection/>
    </xf>
    <xf numFmtId="164" fontId="27" fillId="0" borderId="0" xfId="20" applyFont="1" applyAlignment="1">
      <alignment horizontal="center"/>
      <protection/>
    </xf>
    <xf numFmtId="164" fontId="28" fillId="0" borderId="0" xfId="20" applyFont="1" applyAlignment="1">
      <alignment horizontal="right"/>
      <protection/>
    </xf>
    <xf numFmtId="9" fontId="28" fillId="0" borderId="0" xfId="21" applyFont="1" applyAlignment="1">
      <alignment horizontal="right"/>
    </xf>
    <xf numFmtId="164" fontId="5" fillId="0" borderId="0" xfId="20" applyAlignment="1">
      <alignment horizontal="right"/>
      <protection/>
    </xf>
    <xf numFmtId="164" fontId="23" fillId="0" borderId="1" xfId="20" applyFont="1" applyFill="1" applyBorder="1" applyAlignment="1">
      <alignment horizontal="center"/>
      <protection/>
    </xf>
    <xf numFmtId="38" fontId="21" fillId="3" borderId="1" xfId="15" applyNumberFormat="1" applyFont="1" applyFill="1" applyBorder="1" applyAlignment="1" applyProtection="1">
      <alignment horizontal="center"/>
      <protection/>
    </xf>
    <xf numFmtId="38" fontId="21" fillId="3" borderId="10" xfId="15" applyNumberFormat="1" applyFont="1" applyFill="1" applyBorder="1" applyAlignment="1" applyProtection="1">
      <alignment horizontal="center"/>
      <protection/>
    </xf>
    <xf numFmtId="166" fontId="21" fillId="3" borderId="9" xfId="20" applyNumberFormat="1" applyFont="1" applyFill="1" applyBorder="1" applyAlignment="1" applyProtection="1">
      <alignment horizontal="center"/>
      <protection/>
    </xf>
    <xf numFmtId="164" fontId="8" fillId="0" borderId="0" xfId="19" applyFont="1" applyAlignment="1" applyProtection="1">
      <alignment horizontal="centerContinuous"/>
      <protection/>
    </xf>
    <xf numFmtId="164" fontId="19" fillId="0" borderId="0" xfId="19" applyFont="1" applyAlignment="1">
      <alignment horizontal="centerContinuous"/>
      <protection/>
    </xf>
    <xf numFmtId="164" fontId="19" fillId="0" borderId="0" xfId="19" applyFont="1">
      <alignment/>
      <protection/>
    </xf>
    <xf numFmtId="164" fontId="20" fillId="0" borderId="0" xfId="19" applyFont="1" applyFill="1" applyAlignment="1" applyProtection="1">
      <alignment/>
      <protection/>
    </xf>
    <xf numFmtId="164" fontId="21" fillId="2" borderId="6" xfId="19" applyFont="1" applyFill="1" applyBorder="1" applyAlignment="1" applyProtection="1">
      <alignment horizontal="center"/>
      <protection/>
    </xf>
    <xf numFmtId="164" fontId="21" fillId="2" borderId="9" xfId="19" applyFont="1" applyFill="1" applyBorder="1" applyAlignment="1" applyProtection="1">
      <alignment horizontal="center"/>
      <protection/>
    </xf>
    <xf numFmtId="164" fontId="21" fillId="2" borderId="1" xfId="19" applyFont="1" applyFill="1" applyBorder="1" applyAlignment="1" applyProtection="1">
      <alignment horizontal="center"/>
      <protection/>
    </xf>
    <xf numFmtId="164" fontId="21" fillId="2" borderId="10" xfId="19" applyFont="1" applyFill="1" applyBorder="1" applyAlignment="1" applyProtection="1">
      <alignment horizontal="center"/>
      <protection/>
    </xf>
    <xf numFmtId="164" fontId="21" fillId="0" borderId="6" xfId="19" applyFont="1" applyFill="1" applyBorder="1" applyAlignment="1">
      <alignment horizontal="center"/>
      <protection/>
    </xf>
    <xf numFmtId="164" fontId="21" fillId="0" borderId="6" xfId="19" applyFont="1" applyFill="1" applyBorder="1">
      <alignment/>
      <protection/>
    </xf>
    <xf numFmtId="164" fontId="21" fillId="4" borderId="9" xfId="19" applyFont="1" applyFill="1" applyBorder="1" applyAlignment="1">
      <alignment horizontal="center"/>
      <protection/>
    </xf>
    <xf numFmtId="164" fontId="21" fillId="0" borderId="1" xfId="19" applyFont="1" applyFill="1" applyBorder="1" applyAlignment="1">
      <alignment horizontal="center"/>
      <protection/>
    </xf>
    <xf numFmtId="164" fontId="21" fillId="0" borderId="1" xfId="19" applyFont="1" applyFill="1" applyBorder="1">
      <alignment/>
      <protection/>
    </xf>
    <xf numFmtId="166" fontId="21" fillId="0" borderId="1" xfId="0" applyNumberFormat="1" applyFont="1" applyFill="1" applyBorder="1" applyAlignment="1" applyProtection="1">
      <alignment horizontal="center"/>
      <protection/>
    </xf>
    <xf numFmtId="166" fontId="21" fillId="4" borderId="10" xfId="19" applyNumberFormat="1" applyFont="1" applyFill="1" applyBorder="1" applyAlignment="1" applyProtection="1">
      <alignment horizontal="center"/>
      <protection/>
    </xf>
    <xf numFmtId="164" fontId="21" fillId="0" borderId="1" xfId="19" applyFont="1" applyFill="1" applyBorder="1" applyAlignment="1" applyProtection="1">
      <alignment horizontal="center"/>
      <protection/>
    </xf>
    <xf numFmtId="164" fontId="21" fillId="0" borderId="1" xfId="19" applyFont="1" applyFill="1" applyBorder="1" applyAlignment="1" applyProtection="1">
      <alignment/>
      <protection/>
    </xf>
    <xf numFmtId="166" fontId="23" fillId="0" borderId="1" xfId="19" applyNumberFormat="1" applyFont="1" applyFill="1" applyBorder="1" applyAlignment="1" applyProtection="1">
      <alignment horizontal="center"/>
      <protection/>
    </xf>
    <xf numFmtId="166" fontId="21" fillId="0" borderId="1" xfId="19" applyNumberFormat="1" applyFont="1" applyFill="1" applyBorder="1" applyAlignment="1" applyProtection="1">
      <alignment horizontal="center"/>
      <protection/>
    </xf>
    <xf numFmtId="166" fontId="21" fillId="0" borderId="6" xfId="19" applyNumberFormat="1" applyFont="1" applyFill="1" applyBorder="1" applyAlignment="1" applyProtection="1">
      <alignment horizontal="center"/>
      <protection/>
    </xf>
    <xf numFmtId="166" fontId="23" fillId="2" borderId="6" xfId="19" applyNumberFormat="1" applyFont="1" applyFill="1" applyBorder="1" applyAlignment="1" applyProtection="1">
      <alignment horizontal="centerContinuous"/>
      <protection/>
    </xf>
    <xf numFmtId="166" fontId="23" fillId="2" borderId="9" xfId="19" applyNumberFormat="1" applyFont="1" applyFill="1" applyBorder="1" applyAlignment="1" applyProtection="1">
      <alignment horizontal="centerContinuous"/>
      <protection/>
    </xf>
    <xf numFmtId="166" fontId="21" fillId="0" borderId="9" xfId="19" applyNumberFormat="1" applyFont="1" applyFill="1" applyBorder="1" applyAlignment="1" applyProtection="1">
      <alignment horizontal="center"/>
      <protection/>
    </xf>
    <xf numFmtId="166" fontId="21" fillId="0" borderId="10" xfId="0" applyNumberFormat="1" applyFont="1" applyFill="1" applyBorder="1" applyAlignment="1" applyProtection="1">
      <alignment horizontal="center"/>
      <protection/>
    </xf>
    <xf numFmtId="166" fontId="23" fillId="0" borderId="10" xfId="19" applyNumberFormat="1" applyFont="1" applyFill="1" applyBorder="1" applyAlignment="1" applyProtection="1">
      <alignment horizontal="center"/>
      <protection/>
    </xf>
    <xf numFmtId="166" fontId="21" fillId="0" borderId="10" xfId="19" applyNumberFormat="1" applyFont="1" applyFill="1" applyBorder="1" applyAlignment="1" applyProtection="1">
      <alignment horizontal="center"/>
      <protection/>
    </xf>
    <xf numFmtId="166" fontId="21" fillId="0" borderId="1" xfId="19" applyNumberFormat="1" applyFont="1" applyFill="1" applyBorder="1" applyProtection="1">
      <alignment/>
      <protection/>
    </xf>
    <xf numFmtId="166" fontId="21" fillId="0" borderId="10" xfId="19" applyNumberFormat="1" applyFont="1" applyFill="1" applyBorder="1" applyProtection="1">
      <alignment/>
      <protection/>
    </xf>
    <xf numFmtId="164" fontId="21" fillId="0" borderId="7" xfId="19" applyFont="1" applyFill="1" applyBorder="1">
      <alignment/>
      <protection/>
    </xf>
    <xf numFmtId="164" fontId="21" fillId="0" borderId="7" xfId="19" applyFont="1" applyFill="1" applyBorder="1" applyAlignment="1">
      <alignment horizontal="center"/>
      <protection/>
    </xf>
    <xf numFmtId="164" fontId="20" fillId="0" borderId="0" xfId="19" applyFont="1" applyFill="1" applyAlignment="1" applyProtection="1">
      <alignment horizontal="left"/>
      <protection/>
    </xf>
    <xf numFmtId="164" fontId="19" fillId="0" borderId="0" xfId="19" applyFont="1" applyAlignment="1" applyProtection="1">
      <alignment/>
      <protection/>
    </xf>
    <xf numFmtId="164" fontId="19" fillId="0" borderId="0" xfId="19" applyFont="1" applyAlignment="1">
      <alignment/>
      <protection/>
    </xf>
    <xf numFmtId="164" fontId="19" fillId="0" borderId="0" xfId="19" applyFont="1" applyAlignment="1" applyProtection="1">
      <alignment horizontal="left"/>
      <protection/>
    </xf>
    <xf numFmtId="38" fontId="23" fillId="3" borderId="10" xfId="15" applyNumberFormat="1" applyFont="1" applyFill="1" applyBorder="1" applyAlignment="1" applyProtection="1">
      <alignment horizontal="center"/>
      <protection/>
    </xf>
    <xf numFmtId="164" fontId="9" fillId="5" borderId="0" xfId="20" applyFont="1" applyFill="1" applyAlignment="1" applyProtection="1">
      <alignment horizontal="centerContinuous"/>
      <protection/>
    </xf>
    <xf numFmtId="164" fontId="10" fillId="5" borderId="0" xfId="20" applyFont="1" applyFill="1" applyAlignment="1">
      <alignment horizontal="centerContinuous"/>
      <protection/>
    </xf>
    <xf numFmtId="164" fontId="9" fillId="5" borderId="0" xfId="20" applyFont="1" applyFill="1">
      <alignment/>
      <protection/>
    </xf>
    <xf numFmtId="164" fontId="10" fillId="5" borderId="0" xfId="20" applyFont="1" applyFill="1">
      <alignment/>
      <protection/>
    </xf>
    <xf numFmtId="164" fontId="12" fillId="5" borderId="0" xfId="20" applyFont="1" applyFill="1" applyAlignment="1" applyProtection="1">
      <alignment/>
      <protection/>
    </xf>
    <xf numFmtId="164" fontId="13" fillId="5" borderId="6" xfId="20" applyFont="1" applyFill="1" applyBorder="1" applyAlignment="1" applyProtection="1">
      <alignment horizontal="center"/>
      <protection/>
    </xf>
    <xf numFmtId="164" fontId="13" fillId="5" borderId="9" xfId="20" applyFont="1" applyFill="1" applyBorder="1" applyAlignment="1" applyProtection="1">
      <alignment horizontal="center"/>
      <protection/>
    </xf>
    <xf numFmtId="164" fontId="13" fillId="5" borderId="1" xfId="20" applyFont="1" applyFill="1" applyBorder="1" applyAlignment="1" applyProtection="1">
      <alignment horizontal="center"/>
      <protection/>
    </xf>
    <xf numFmtId="164" fontId="13" fillId="5" borderId="10" xfId="20" applyFont="1" applyFill="1" applyBorder="1" applyAlignment="1" applyProtection="1">
      <alignment horizontal="center"/>
      <protection/>
    </xf>
    <xf numFmtId="164" fontId="13" fillId="5" borderId="6" xfId="20" applyFont="1" applyFill="1" applyBorder="1" applyAlignment="1">
      <alignment horizontal="center"/>
      <protection/>
    </xf>
    <xf numFmtId="164" fontId="13" fillId="5" borderId="6" xfId="20" applyFont="1" applyFill="1" applyBorder="1">
      <alignment/>
      <protection/>
    </xf>
    <xf numFmtId="166" fontId="13" fillId="5" borderId="6" xfId="0" applyNumberFormat="1" applyFont="1" applyFill="1" applyBorder="1" applyAlignment="1" applyProtection="1">
      <alignment horizontal="center"/>
      <protection/>
    </xf>
    <xf numFmtId="166" fontId="13" fillId="5" borderId="6" xfId="20" applyNumberFormat="1" applyFont="1" applyFill="1" applyBorder="1" applyAlignment="1" applyProtection="1">
      <alignment horizontal="center"/>
      <protection/>
    </xf>
    <xf numFmtId="166" fontId="13" fillId="5" borderId="9" xfId="20" applyNumberFormat="1" applyFont="1" applyFill="1" applyBorder="1" applyAlignment="1" applyProtection="1">
      <alignment horizontal="center"/>
      <protection/>
    </xf>
    <xf numFmtId="164" fontId="13" fillId="5" borderId="1" xfId="20" applyFont="1" applyFill="1" applyBorder="1" applyAlignment="1" applyProtection="1">
      <alignment/>
      <protection/>
    </xf>
    <xf numFmtId="166" fontId="16" fillId="5" borderId="1" xfId="20" applyNumberFormat="1" applyFont="1" applyFill="1" applyBorder="1" applyAlignment="1" applyProtection="1">
      <alignment horizontal="center"/>
      <protection/>
    </xf>
    <xf numFmtId="166" fontId="13" fillId="5" borderId="1" xfId="20" applyNumberFormat="1" applyFont="1" applyFill="1" applyBorder="1" applyAlignment="1" applyProtection="1">
      <alignment horizontal="center"/>
      <protection/>
    </xf>
    <xf numFmtId="166" fontId="13" fillId="5" borderId="10" xfId="20" applyNumberFormat="1" applyFont="1" applyFill="1" applyBorder="1" applyAlignment="1" applyProtection="1">
      <alignment horizontal="center"/>
      <protection/>
    </xf>
    <xf numFmtId="164" fontId="13" fillId="5" borderId="1" xfId="20" applyFont="1" applyFill="1" applyBorder="1" applyAlignment="1">
      <alignment horizontal="center"/>
      <protection/>
    </xf>
    <xf numFmtId="166" fontId="13" fillId="5" borderId="9" xfId="0" applyNumberFormat="1" applyFont="1" applyFill="1" applyBorder="1" applyAlignment="1" applyProtection="1">
      <alignment horizontal="center"/>
      <protection/>
    </xf>
    <xf numFmtId="166" fontId="16" fillId="5" borderId="10" xfId="20" applyNumberFormat="1" applyFont="1" applyFill="1" applyBorder="1" applyAlignment="1" applyProtection="1">
      <alignment horizontal="center"/>
      <protection/>
    </xf>
    <xf numFmtId="164" fontId="13" fillId="5" borderId="1" xfId="20" applyFont="1" applyFill="1" applyBorder="1">
      <alignment/>
      <protection/>
    </xf>
    <xf numFmtId="164" fontId="13" fillId="5" borderId="7" xfId="20" applyFont="1" applyFill="1" applyBorder="1" applyAlignment="1">
      <alignment horizontal="left"/>
      <protection/>
    </xf>
    <xf numFmtId="164" fontId="13" fillId="5" borderId="7" xfId="20" applyFont="1" applyFill="1" applyBorder="1" applyAlignment="1">
      <alignment horizontal="center"/>
      <protection/>
    </xf>
    <xf numFmtId="164" fontId="13" fillId="5" borderId="7" xfId="20" applyFont="1" applyFill="1" applyBorder="1">
      <alignment/>
      <protection/>
    </xf>
    <xf numFmtId="164" fontId="17" fillId="5" borderId="0" xfId="20" applyFont="1" applyFill="1" applyAlignment="1" applyProtection="1">
      <alignment horizontal="left"/>
      <protection/>
    </xf>
    <xf numFmtId="164" fontId="18" fillId="5" borderId="0" xfId="20" applyFont="1" applyFill="1">
      <alignment/>
      <protection/>
    </xf>
    <xf numFmtId="164" fontId="18" fillId="5" borderId="0" xfId="20" applyFont="1" applyFill="1" applyAlignment="1" applyProtection="1">
      <alignment horizontal="left"/>
      <protection/>
    </xf>
    <xf numFmtId="164" fontId="17" fillId="5" borderId="0" xfId="20" applyFont="1" applyFill="1" applyAlignment="1" applyProtection="1">
      <alignment/>
      <protection/>
    </xf>
    <xf numFmtId="164" fontId="5" fillId="5" borderId="0" xfId="20" applyFill="1">
      <alignment/>
      <protection/>
    </xf>
    <xf numFmtId="164" fontId="5" fillId="5" borderId="0" xfId="20" applyFill="1" applyAlignment="1" applyProtection="1">
      <alignment horizontal="left"/>
      <protection/>
    </xf>
    <xf numFmtId="164" fontId="10" fillId="2" borderId="0" xfId="20" applyFont="1" applyFill="1">
      <alignment/>
      <protection/>
    </xf>
    <xf numFmtId="164" fontId="9" fillId="2" borderId="0" xfId="20" applyFont="1" applyFill="1">
      <alignment/>
      <protection/>
    </xf>
    <xf numFmtId="164" fontId="29" fillId="0" borderId="0" xfId="0" applyFont="1" applyFill="1" applyAlignment="1" applyProtection="1">
      <alignment horizontal="left"/>
      <protection/>
    </xf>
    <xf numFmtId="164" fontId="29" fillId="0" borderId="0" xfId="0" applyFont="1" applyFill="1" applyAlignment="1">
      <alignment/>
    </xf>
    <xf numFmtId="164" fontId="8" fillId="0" borderId="0" xfId="20" applyFont="1" applyAlignment="1" applyProtection="1">
      <alignment horizontal="center"/>
      <protection/>
    </xf>
    <xf numFmtId="164" fontId="22" fillId="0" borderId="0" xfId="2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21" fillId="0" borderId="0" xfId="20" applyFont="1" applyFill="1" applyBorder="1" applyAlignment="1" applyProtection="1">
      <alignment horizontal="center"/>
      <protection/>
    </xf>
    <xf numFmtId="38" fontId="21" fillId="0" borderId="0" xfId="15" applyNumberFormat="1" applyFont="1" applyFill="1" applyBorder="1" applyAlignment="1" applyProtection="1">
      <alignment horizontal="center"/>
      <protection/>
    </xf>
    <xf numFmtId="166" fontId="21" fillId="0" borderId="0" xfId="20" applyNumberFormat="1" applyFont="1" applyFill="1" applyBorder="1" applyAlignment="1" applyProtection="1">
      <alignment horizontal="center"/>
      <protection/>
    </xf>
    <xf numFmtId="38" fontId="23" fillId="0" borderId="0" xfId="15" applyNumberFormat="1" applyFont="1" applyFill="1" applyBorder="1" applyAlignment="1" applyProtection="1">
      <alignment horizontal="center"/>
      <protection/>
    </xf>
    <xf numFmtId="38" fontId="25" fillId="0" borderId="0" xfId="15" applyNumberFormat="1" applyFont="1" applyFill="1" applyBorder="1" applyAlignment="1" applyProtection="1">
      <alignment horizontal="center"/>
      <protection/>
    </xf>
    <xf numFmtId="164" fontId="24" fillId="0" borderId="1" xfId="20" applyFont="1" applyFill="1" applyBorder="1" applyAlignment="1" applyProtection="1">
      <alignment horizontal="center"/>
      <protection/>
    </xf>
    <xf numFmtId="164" fontId="25" fillId="0" borderId="1" xfId="20" applyFont="1" applyFill="1" applyBorder="1" applyAlignment="1">
      <alignment horizontal="left"/>
      <protection/>
    </xf>
    <xf numFmtId="164" fontId="21" fillId="0" borderId="12" xfId="20" applyFont="1" applyFill="1" applyBorder="1" applyAlignment="1">
      <alignment horizontal="center"/>
      <protection/>
    </xf>
    <xf numFmtId="38" fontId="23" fillId="0" borderId="12" xfId="15" applyNumberFormat="1" applyFont="1" applyFill="1" applyBorder="1" applyAlignment="1" applyProtection="1">
      <alignment horizontal="center"/>
      <protection/>
    </xf>
    <xf numFmtId="38" fontId="21" fillId="3" borderId="6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6" fillId="0" borderId="0" xfId="20" applyFont="1" applyFill="1" applyAlignment="1" applyProtection="1">
      <alignment horizontal="left" vertical="center"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Alignment="1" applyProtection="1">
      <alignment horizontal="left" vertical="center"/>
      <protection/>
    </xf>
    <xf numFmtId="164" fontId="26" fillId="0" borderId="0" xfId="20" applyFont="1" applyFill="1" applyAlignment="1" applyProtection="1">
      <alignment vertical="center"/>
      <protection/>
    </xf>
    <xf numFmtId="164" fontId="19" fillId="0" borderId="0" xfId="20" applyFont="1" applyAlignment="1">
      <alignment vertical="center"/>
      <protection/>
    </xf>
    <xf numFmtId="164" fontId="21" fillId="0" borderId="1" xfId="20" applyFont="1" applyFill="1" applyBorder="1" applyAlignment="1" applyProtection="1">
      <alignment horizontal="center" vertical="center"/>
      <protection/>
    </xf>
    <xf numFmtId="38" fontId="23" fillId="0" borderId="1" xfId="15" applyNumberFormat="1" applyFont="1" applyFill="1" applyBorder="1" applyAlignment="1" applyProtection="1">
      <alignment horizontal="center" vertical="center"/>
      <protection/>
    </xf>
    <xf numFmtId="38" fontId="23" fillId="3" borderId="1" xfId="15" applyNumberFormat="1" applyFont="1" applyFill="1" applyBorder="1" applyAlignment="1" applyProtection="1">
      <alignment horizontal="center" vertical="center"/>
      <protection/>
    </xf>
    <xf numFmtId="38" fontId="21" fillId="3" borderId="1" xfId="15" applyNumberFormat="1" applyFont="1" applyFill="1" applyBorder="1" applyAlignment="1" applyProtection="1">
      <alignment horizontal="center" vertical="center"/>
      <protection/>
    </xf>
    <xf numFmtId="38" fontId="21" fillId="3" borderId="10" xfId="15" applyNumberFormat="1" applyFont="1" applyFill="1" applyBorder="1" applyAlignment="1" applyProtection="1">
      <alignment horizontal="center" vertical="center"/>
      <protection/>
    </xf>
    <xf numFmtId="166" fontId="21" fillId="3" borderId="10" xfId="20" applyNumberFormat="1" applyFont="1" applyFill="1" applyBorder="1" applyAlignment="1" applyProtection="1">
      <alignment horizontal="center" vertical="center"/>
      <protection/>
    </xf>
    <xf numFmtId="164" fontId="23" fillId="0" borderId="1" xfId="20" applyFont="1" applyFill="1" applyBorder="1" applyAlignment="1">
      <alignment horizontal="center" vertical="center"/>
      <protection/>
    </xf>
    <xf numFmtId="164" fontId="21" fillId="0" borderId="6" xfId="20" applyFont="1" applyFill="1" applyBorder="1" applyAlignment="1">
      <alignment horizontal="center" vertical="center"/>
      <protection/>
    </xf>
    <xf numFmtId="38" fontId="21" fillId="0" borderId="6" xfId="15" applyNumberFormat="1" applyFont="1" applyFill="1" applyBorder="1" applyAlignment="1" applyProtection="1">
      <alignment horizontal="center" vertical="center"/>
      <protection/>
    </xf>
    <xf numFmtId="38" fontId="21" fillId="0" borderId="9" xfId="15" applyNumberFormat="1" applyFont="1" applyFill="1" applyBorder="1" applyAlignment="1" applyProtection="1">
      <alignment horizontal="center" vertical="center"/>
      <protection/>
    </xf>
    <xf numFmtId="38" fontId="23" fillId="0" borderId="10" xfId="15" applyNumberFormat="1" applyFont="1" applyFill="1" applyBorder="1" applyAlignment="1" applyProtection="1">
      <alignment horizontal="center" vertical="center"/>
      <protection/>
    </xf>
    <xf numFmtId="164" fontId="24" fillId="3" borderId="6" xfId="20" applyFont="1" applyFill="1" applyBorder="1" applyAlignment="1">
      <alignment horizontal="center" vertical="center"/>
      <protection/>
    </xf>
    <xf numFmtId="38" fontId="24" fillId="3" borderId="6" xfId="15" applyNumberFormat="1" applyFont="1" applyFill="1" applyBorder="1" applyAlignment="1" applyProtection="1">
      <alignment horizontal="center" vertical="center"/>
      <protection/>
    </xf>
    <xf numFmtId="38" fontId="21" fillId="3" borderId="9" xfId="15" applyNumberFormat="1" applyFont="1" applyFill="1" applyBorder="1" applyAlignment="1" applyProtection="1">
      <alignment horizontal="center" vertical="center"/>
      <protection/>
    </xf>
    <xf numFmtId="164" fontId="24" fillId="3" borderId="1" xfId="20" applyFont="1" applyFill="1" applyBorder="1" applyAlignment="1" applyProtection="1">
      <alignment horizontal="center" vertical="center"/>
      <protection/>
    </xf>
    <xf numFmtId="38" fontId="25" fillId="3" borderId="1" xfId="15" applyNumberFormat="1" applyFont="1" applyFill="1" applyBorder="1" applyAlignment="1" applyProtection="1">
      <alignment horizontal="center" vertical="center"/>
      <protection/>
    </xf>
    <xf numFmtId="38" fontId="25" fillId="3" borderId="10" xfId="15" applyNumberFormat="1" applyFont="1" applyFill="1" applyBorder="1" applyAlignment="1" applyProtection="1">
      <alignment horizontal="center" vertical="center"/>
      <protection/>
    </xf>
    <xf numFmtId="38" fontId="23" fillId="3" borderId="10" xfId="15" applyNumberFormat="1" applyFont="1" applyFill="1" applyBorder="1" applyAlignment="1" applyProtection="1">
      <alignment horizontal="center" vertical="center"/>
      <protection/>
    </xf>
    <xf numFmtId="164" fontId="24" fillId="3" borderId="1" xfId="20" applyFont="1" applyFill="1" applyBorder="1" applyAlignment="1">
      <alignment horizontal="center" vertical="center"/>
      <protection/>
    </xf>
    <xf numFmtId="164" fontId="21" fillId="0" borderId="1" xfId="20" applyFont="1" applyFill="1" applyBorder="1" applyAlignment="1">
      <alignment horizontal="center" vertical="center"/>
      <protection/>
    </xf>
    <xf numFmtId="166" fontId="23" fillId="0" borderId="10" xfId="20" applyNumberFormat="1" applyFont="1" applyFill="1" applyBorder="1" applyAlignment="1" applyProtection="1">
      <alignment horizontal="center" vertical="center"/>
      <protection/>
    </xf>
    <xf numFmtId="38" fontId="23" fillId="4" borderId="1" xfId="15" applyNumberFormat="1" applyFont="1" applyFill="1" applyBorder="1" applyAlignment="1" applyProtection="1">
      <alignment horizontal="center" vertical="center"/>
      <protection/>
    </xf>
    <xf numFmtId="38" fontId="23" fillId="0" borderId="11" xfId="15" applyNumberFormat="1" applyFont="1" applyFill="1" applyBorder="1" applyAlignment="1" applyProtection="1">
      <alignment horizontal="center" vertical="center"/>
      <protection/>
    </xf>
    <xf numFmtId="166" fontId="23" fillId="0" borderId="11" xfId="2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22" fillId="0" borderId="0" xfId="20" applyFont="1" applyFill="1" applyBorder="1" applyAlignment="1" applyProtection="1">
      <alignment horizontal="center"/>
      <protection/>
    </xf>
    <xf numFmtId="164" fontId="8" fillId="0" borderId="0" xfId="20" applyFont="1" applyAlignment="1" applyProtection="1">
      <alignment horizontal="center"/>
      <protection/>
    </xf>
    <xf numFmtId="164" fontId="22" fillId="2" borderId="13" xfId="20" applyFont="1" applyFill="1" applyBorder="1" applyAlignment="1" applyProtection="1">
      <alignment horizontal="center"/>
      <protection/>
    </xf>
    <xf numFmtId="164" fontId="22" fillId="2" borderId="14" xfId="2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DPAY" xfId="19"/>
    <cellStyle name="Normal_PDPA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sheetDataSet>
      <sheetData sheetId="0">
        <row r="9">
          <cell r="B9">
            <v>996.6666666666666</v>
          </cell>
        </row>
        <row r="10">
          <cell r="B10">
            <v>1183.161</v>
          </cell>
        </row>
        <row r="35">
          <cell r="B35" t="str">
            <v>FY 2007-08</v>
          </cell>
        </row>
        <row r="55">
          <cell r="B55">
            <v>2333.98</v>
          </cell>
        </row>
        <row r="56">
          <cell r="B56">
            <v>2450.37</v>
          </cell>
          <cell r="C56">
            <v>2548.2200000000003</v>
          </cell>
          <cell r="D56">
            <v>2650.19</v>
          </cell>
          <cell r="E56">
            <v>2756.28</v>
          </cell>
          <cell r="F56">
            <v>2866.4900000000002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B58">
            <v>2450.37</v>
          </cell>
          <cell r="C58">
            <v>2572.94</v>
          </cell>
          <cell r="D58">
            <v>2675.94</v>
          </cell>
          <cell r="E58">
            <v>2873.7000000000003</v>
          </cell>
          <cell r="F58">
            <v>3161.07</v>
          </cell>
        </row>
        <row r="59">
          <cell r="B59">
            <v>2499.81</v>
          </cell>
          <cell r="C59">
            <v>2587.36</v>
          </cell>
          <cell r="D59">
            <v>2830.44</v>
          </cell>
          <cell r="E59">
            <v>3061.16</v>
          </cell>
          <cell r="F59">
            <v>3367.07</v>
          </cell>
        </row>
        <row r="60">
          <cell r="B60">
            <v>2524.53</v>
          </cell>
          <cell r="C60">
            <v>2776.88</v>
          </cell>
          <cell r="D60">
            <v>2985.9700000000003</v>
          </cell>
          <cell r="E60">
            <v>3230.08</v>
          </cell>
          <cell r="F60">
            <v>3512.3</v>
          </cell>
        </row>
        <row r="61">
          <cell r="B61">
            <v>2658.4300000000003</v>
          </cell>
          <cell r="C61">
            <v>3159.01</v>
          </cell>
          <cell r="D61">
            <v>3316.6</v>
          </cell>
          <cell r="E61">
            <v>3554.53</v>
          </cell>
          <cell r="F61">
            <v>3747.14</v>
          </cell>
        </row>
        <row r="65">
          <cell r="A65" t="str">
            <v>FISCAL YEAR 2007 - 2008</v>
          </cell>
        </row>
        <row r="73">
          <cell r="B73">
            <v>1751</v>
          </cell>
          <cell r="C73">
            <v>1565.6000000000001</v>
          </cell>
          <cell r="D73">
            <v>1611.95</v>
          </cell>
        </row>
        <row r="74">
          <cell r="B74">
            <v>1903.44</v>
          </cell>
          <cell r="C74">
            <v>1658.3</v>
          </cell>
          <cell r="D74">
            <v>1711.8600000000001</v>
          </cell>
          <cell r="E74">
            <v>1782.93</v>
          </cell>
        </row>
        <row r="75">
          <cell r="B75">
            <v>2138.28</v>
          </cell>
          <cell r="C75">
            <v>1982.75</v>
          </cell>
          <cell r="D75">
            <v>2058.9700000000003</v>
          </cell>
          <cell r="E75">
            <v>2233.04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472"/>
  <sheetViews>
    <sheetView tabSelected="1" view="pageBreakPreview" zoomScale="75" zoomScaleNormal="85" zoomScaleSheetLayoutView="75" workbookViewId="0" topLeftCell="A1">
      <selection activeCell="G407" sqref="G407"/>
    </sheetView>
  </sheetViews>
  <sheetFormatPr defaultColWidth="10.875" defaultRowHeight="12.75"/>
  <cols>
    <col min="1" max="1" width="9.625" style="0" customWidth="1"/>
    <col min="2" max="8" width="10.125" style="0" customWidth="1"/>
  </cols>
  <sheetData>
    <row r="1" spans="1:25" ht="23.25">
      <c r="A1" s="1" t="s">
        <v>0</v>
      </c>
      <c r="B1" s="2"/>
      <c r="C1" s="2"/>
      <c r="D1" s="2"/>
      <c r="E1" s="2"/>
      <c r="F1" s="2"/>
      <c r="G1" s="2"/>
      <c r="H1" s="2"/>
      <c r="I1" s="54"/>
      <c r="Y1" s="3" t="s">
        <v>1</v>
      </c>
    </row>
    <row r="2" spans="1:9" ht="23.25">
      <c r="A2" s="1" t="str">
        <f>'[1]MASTER'!$A$65</f>
        <v>FISCAL YEAR 2007 - 2008</v>
      </c>
      <c r="B2" s="2"/>
      <c r="C2" s="2"/>
      <c r="D2" s="2"/>
      <c r="E2" s="2"/>
      <c r="F2" s="2"/>
      <c r="G2" s="2"/>
      <c r="H2" s="2"/>
      <c r="I2" s="5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5" t="s">
        <v>2</v>
      </c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4"/>
    </row>
    <row r="7" spans="1:9" ht="12.75">
      <c r="A7" s="7" t="s">
        <v>11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4"/>
    </row>
    <row r="8" spans="1:25" ht="12.75">
      <c r="A8" s="4"/>
      <c r="B8" s="4"/>
      <c r="C8" s="4"/>
      <c r="D8" s="4"/>
      <c r="E8" s="4"/>
      <c r="F8" s="4"/>
      <c r="G8" s="4"/>
      <c r="H8" s="4"/>
      <c r="I8" s="4"/>
      <c r="Y8" s="3" t="s">
        <v>1</v>
      </c>
    </row>
    <row r="9" spans="1:9" ht="12.75">
      <c r="A9" s="8" t="s">
        <v>19</v>
      </c>
      <c r="B9" s="9">
        <f>'[1]MASTER'!$B$9</f>
        <v>996.6666666666666</v>
      </c>
      <c r="C9" s="9">
        <f>B9*1.05</f>
        <v>1046.5</v>
      </c>
      <c r="D9" s="9">
        <f>C9*1.05</f>
        <v>1098.825</v>
      </c>
      <c r="E9" s="9">
        <f>D9*1.03</f>
        <v>1131.7897500000001</v>
      </c>
      <c r="F9" s="9">
        <f>E9*1.03</f>
        <v>1165.7434425000001</v>
      </c>
      <c r="G9" s="9">
        <f>F9*1.03</f>
        <v>1200.7157457750002</v>
      </c>
      <c r="H9" s="9">
        <f>G9*1.03</f>
        <v>1236.7372181482501</v>
      </c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8" t="s">
        <v>20</v>
      </c>
      <c r="B11" s="9">
        <f>'[1]MASTER'!$B$10</f>
        <v>1183.161</v>
      </c>
      <c r="C11" s="9">
        <f>B11*1.05</f>
        <v>1242.31905</v>
      </c>
      <c r="D11" s="9">
        <f>C11*1.05</f>
        <v>1304.4350025</v>
      </c>
      <c r="E11" s="9">
        <f>D11*1.03</f>
        <v>1343.5680525750001</v>
      </c>
      <c r="F11" s="9">
        <f>E11*1.03</f>
        <v>1383.87509415225</v>
      </c>
      <c r="G11" s="9">
        <f>F11*1.03</f>
        <v>1425.3913469768177</v>
      </c>
      <c r="H11" s="9">
        <f>G11*1.03</f>
        <v>1468.1530873861223</v>
      </c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8" t="s">
        <v>21</v>
      </c>
      <c r="B13" s="9">
        <f>B11*1.05</f>
        <v>1242.31905</v>
      </c>
      <c r="C13" s="9">
        <f>B13*1.05</f>
        <v>1304.4350025</v>
      </c>
      <c r="D13" s="9">
        <f>C13*1.05</f>
        <v>1369.656752625</v>
      </c>
      <c r="E13" s="9">
        <f>D13*1.03</f>
        <v>1410.7464552037502</v>
      </c>
      <c r="F13" s="9">
        <f>E13*1.03</f>
        <v>1453.0688488598628</v>
      </c>
      <c r="G13" s="9">
        <f>F13*1.03</f>
        <v>1496.6609143256587</v>
      </c>
      <c r="H13" s="9">
        <f>G13*1.03</f>
        <v>1541.5607417554286</v>
      </c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8" t="s">
        <v>22</v>
      </c>
      <c r="B15" s="9">
        <f>B13*1.05</f>
        <v>1304.4350025</v>
      </c>
      <c r="C15" s="9">
        <f>B15*1.05</f>
        <v>1369.656752625</v>
      </c>
      <c r="D15" s="9">
        <f>C15*1.05</f>
        <v>1438.1395902562501</v>
      </c>
      <c r="E15" s="9">
        <f>D15*1.03</f>
        <v>1481.2837779639376</v>
      </c>
      <c r="F15" s="9">
        <f>E15*1.03</f>
        <v>1525.7222913028559</v>
      </c>
      <c r="G15" s="9">
        <f>F15*1.03</f>
        <v>1571.4939600419416</v>
      </c>
      <c r="H15" s="9">
        <f>G15*1.03</f>
        <v>1618.6387788431998</v>
      </c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8" t="s">
        <v>23</v>
      </c>
      <c r="B17" s="9">
        <f>B15*1.05</f>
        <v>1369.656752625</v>
      </c>
      <c r="C17" s="9">
        <f>B17*1.05</f>
        <v>1438.1395902562501</v>
      </c>
      <c r="D17" s="9">
        <f>C17*1.05</f>
        <v>1510.0465697690627</v>
      </c>
      <c r="E17" s="9">
        <f>D17*1.03</f>
        <v>1555.3479668621346</v>
      </c>
      <c r="F17" s="9">
        <f>E17*1.03</f>
        <v>1602.0084058679988</v>
      </c>
      <c r="G17" s="9">
        <f>F17*1.03</f>
        <v>1650.0686580440388</v>
      </c>
      <c r="H17" s="9">
        <f>G17*1.03</f>
        <v>1699.57071778536</v>
      </c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8" t="s">
        <v>24</v>
      </c>
      <c r="B19" s="9">
        <f>B17*1.05</f>
        <v>1438.1395902562501</v>
      </c>
      <c r="C19" s="9">
        <f>B19*1.05</f>
        <v>1510.0465697690627</v>
      </c>
      <c r="D19" s="9">
        <f>C19*1.05</f>
        <v>1585.548898257516</v>
      </c>
      <c r="E19" s="9">
        <f>D19*1.03</f>
        <v>1633.1153652052415</v>
      </c>
      <c r="F19" s="9">
        <f>E19*1.03</f>
        <v>1682.1088261613988</v>
      </c>
      <c r="G19" s="9">
        <f>F19*1.03</f>
        <v>1732.572090946241</v>
      </c>
      <c r="H19" s="9">
        <f>G19*1.03</f>
        <v>1784.5492536746283</v>
      </c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8" t="s">
        <v>25</v>
      </c>
      <c r="B21" s="9">
        <f>B19*1.05</f>
        <v>1510.0465697690627</v>
      </c>
      <c r="C21" s="9">
        <f>B21*1.05</f>
        <v>1585.548898257516</v>
      </c>
      <c r="D21" s="9">
        <f>C21*1.05</f>
        <v>1664.8263431703917</v>
      </c>
      <c r="E21" s="9">
        <f>D21*1.03</f>
        <v>1714.7711334655035</v>
      </c>
      <c r="F21" s="9">
        <f>E21*1.03</f>
        <v>1766.2142674694685</v>
      </c>
      <c r="G21" s="9">
        <f>F21*1.03</f>
        <v>1819.2006954935525</v>
      </c>
      <c r="H21" s="9">
        <f>G21*1.03</f>
        <v>1873.7767163583592</v>
      </c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8" t="s">
        <v>26</v>
      </c>
      <c r="B23" s="9">
        <f>B21*1.05</f>
        <v>1585.548898257516</v>
      </c>
      <c r="C23" s="9">
        <f>B23*1.05</f>
        <v>1664.8263431703917</v>
      </c>
      <c r="D23" s="9">
        <f>C23*1.05</f>
        <v>1748.0676603289114</v>
      </c>
      <c r="E23" s="9">
        <f>D23*1.03</f>
        <v>1800.5096901387788</v>
      </c>
      <c r="F23" s="9">
        <f>E23*1.03</f>
        <v>1854.524980842942</v>
      </c>
      <c r="G23" s="9">
        <f>F23*1.03</f>
        <v>1910.1607302682305</v>
      </c>
      <c r="H23" s="9">
        <f>G23*1.03</f>
        <v>1967.4655521762775</v>
      </c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8" t="s">
        <v>27</v>
      </c>
      <c r="B25" s="9">
        <f>B23*1.05</f>
        <v>1664.8263431703917</v>
      </c>
      <c r="C25" s="9">
        <f>B25*1.05</f>
        <v>1748.0676603289114</v>
      </c>
      <c r="D25" s="9">
        <f>C25*1.05</f>
        <v>1835.471043345357</v>
      </c>
      <c r="E25" s="9">
        <f>D25*1.03</f>
        <v>1890.5351746457177</v>
      </c>
      <c r="F25" s="9">
        <f>E25*1.03</f>
        <v>1947.2512298850893</v>
      </c>
      <c r="G25" s="9">
        <f>F25*1.03</f>
        <v>2005.668766781642</v>
      </c>
      <c r="H25" s="9">
        <f>G25*1.03</f>
        <v>2065.8388297850915</v>
      </c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8" t="s">
        <v>28</v>
      </c>
      <c r="B27" s="9">
        <f>B25*1.05</f>
        <v>1748.0676603289114</v>
      </c>
      <c r="C27" s="9">
        <f>B27*1.05</f>
        <v>1835.471043345357</v>
      </c>
      <c r="D27" s="9">
        <f>C27*1.05</f>
        <v>1927.244595512625</v>
      </c>
      <c r="E27" s="9">
        <f>D27*1.03</f>
        <v>1985.0619333780037</v>
      </c>
      <c r="F27" s="9">
        <f>E27*1.03</f>
        <v>2044.6137913793439</v>
      </c>
      <c r="G27" s="9">
        <f>F27*1.03</f>
        <v>2105.952205120724</v>
      </c>
      <c r="H27" s="9">
        <f>G27*1.03</f>
        <v>2169.130771274346</v>
      </c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8" t="s">
        <v>29</v>
      </c>
      <c r="B29" s="9">
        <f>B27*1.05</f>
        <v>1835.471043345357</v>
      </c>
      <c r="C29" s="9">
        <f>B29*1.05</f>
        <v>1927.244595512625</v>
      </c>
      <c r="D29" s="9">
        <f>C29*1.05</f>
        <v>2023.6068252882562</v>
      </c>
      <c r="E29" s="9">
        <f>D29*1.03</f>
        <v>2084.3150300469038</v>
      </c>
      <c r="F29" s="9">
        <f>E29*1.03</f>
        <v>2146.844480948311</v>
      </c>
      <c r="G29" s="9">
        <f>F29*1.03</f>
        <v>2211.24981537676</v>
      </c>
      <c r="H29" s="9">
        <f>G29*1.03</f>
        <v>2277.587309838063</v>
      </c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8" t="s">
        <v>30</v>
      </c>
      <c r="B31" s="9">
        <f>B29*1.05</f>
        <v>1927.244595512625</v>
      </c>
      <c r="C31" s="9">
        <f>B31*1.05</f>
        <v>2023.6068252882562</v>
      </c>
      <c r="D31" s="9">
        <f>C31*1.05</f>
        <v>2124.787166552669</v>
      </c>
      <c r="E31" s="9">
        <f>D31*1.03</f>
        <v>2188.5307815492492</v>
      </c>
      <c r="F31" s="9">
        <f>E31*1.03</f>
        <v>2254.186704995727</v>
      </c>
      <c r="G31" s="9">
        <f>F31*1.03</f>
        <v>2321.8123061455985</v>
      </c>
      <c r="H31" s="9">
        <f>G31*1.03</f>
        <v>2391.4666753299666</v>
      </c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17" ht="12.75">
      <c r="A33" s="8" t="s">
        <v>31</v>
      </c>
      <c r="B33" s="9">
        <f>B31*1.05</f>
        <v>2023.6068252882562</v>
      </c>
      <c r="C33" s="9">
        <f>B33*1.05</f>
        <v>2124.787166552669</v>
      </c>
      <c r="D33" s="9">
        <f>C33*1.05</f>
        <v>2231.0265248803025</v>
      </c>
      <c r="E33" s="9">
        <f>D33*1.03</f>
        <v>2297.957320626712</v>
      </c>
      <c r="F33" s="9">
        <f>E33*1.03</f>
        <v>2366.896040245513</v>
      </c>
      <c r="G33" s="9">
        <f>F33*1.03</f>
        <v>2437.9029214528787</v>
      </c>
      <c r="H33" s="9">
        <f>G33*1.03</f>
        <v>2511.040009096465</v>
      </c>
      <c r="I33" s="4"/>
      <c r="Q33" s="3" t="s">
        <v>1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8" t="s">
        <v>32</v>
      </c>
      <c r="B35" s="9">
        <f>B33*1.05</f>
        <v>2124.787166552669</v>
      </c>
      <c r="C35" s="9">
        <f>B35*1.05</f>
        <v>2231.0265248803025</v>
      </c>
      <c r="D35" s="9">
        <f>C35*1.05</f>
        <v>2342.577851124318</v>
      </c>
      <c r="E35" s="9">
        <f>D35*1.03</f>
        <v>2412.8551866580474</v>
      </c>
      <c r="F35" s="9">
        <f>E35*1.03</f>
        <v>2485.2408422577887</v>
      </c>
      <c r="G35" s="9">
        <f>F35*1.03</f>
        <v>2559.7980675255226</v>
      </c>
      <c r="H35" s="9">
        <f>G35*1.03</f>
        <v>2636.5920095512884</v>
      </c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8" t="s">
        <v>33</v>
      </c>
      <c r="B37" s="9">
        <f>B35*1.05</f>
        <v>2231.0265248803025</v>
      </c>
      <c r="C37" s="9">
        <f>B37*1.05</f>
        <v>2342.577851124318</v>
      </c>
      <c r="D37" s="9">
        <f>C37*1.05</f>
        <v>2459.706743680534</v>
      </c>
      <c r="E37" s="9">
        <f>D37*1.03</f>
        <v>2533.49794599095</v>
      </c>
      <c r="F37" s="9">
        <f>E37*1.03</f>
        <v>2609.5028843706787</v>
      </c>
      <c r="G37" s="9">
        <f>F37*1.03</f>
        <v>2687.787970901799</v>
      </c>
      <c r="H37" s="9">
        <f>G37*1.03</f>
        <v>2768.4216100288527</v>
      </c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8" t="s">
        <v>34</v>
      </c>
      <c r="B39" s="9">
        <f>B37*1.05</f>
        <v>2342.577851124318</v>
      </c>
      <c r="C39" s="9">
        <f>B39*1.05</f>
        <v>2459.706743680534</v>
      </c>
      <c r="D39" s="9">
        <f>C39*1.05</f>
        <v>2582.692080864561</v>
      </c>
      <c r="E39" s="9">
        <f>D39*1.03</f>
        <v>2660.172843290498</v>
      </c>
      <c r="F39" s="9">
        <f>E39*1.03</f>
        <v>2739.978028589213</v>
      </c>
      <c r="G39" s="9">
        <f>F39*1.03</f>
        <v>2822.1773694468893</v>
      </c>
      <c r="H39" s="9">
        <f>G39*1.045</f>
        <v>2949.175351071999</v>
      </c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8" t="s">
        <v>35</v>
      </c>
      <c r="B41" s="9">
        <f>B39*1.05</f>
        <v>2459.706743680534</v>
      </c>
      <c r="C41" s="9">
        <f>B41*1.05</f>
        <v>2582.692080864561</v>
      </c>
      <c r="D41" s="9">
        <f>C41*1.05</f>
        <v>2711.826684907789</v>
      </c>
      <c r="E41" s="9">
        <f>D41*1.03</f>
        <v>2793.181485455023</v>
      </c>
      <c r="F41" s="9">
        <f>E41*1.03</f>
        <v>2876.9769300186736</v>
      </c>
      <c r="G41" s="9">
        <f>F41*1.03</f>
        <v>2963.286237919234</v>
      </c>
      <c r="H41" s="9">
        <f>G41*1.03</f>
        <v>3052.184825056811</v>
      </c>
      <c r="I41" s="4"/>
    </row>
    <row r="42" spans="1:9" ht="12.75">
      <c r="A42" s="8"/>
      <c r="B42" s="9"/>
      <c r="C42" s="9"/>
      <c r="D42" s="9"/>
      <c r="E42" s="9"/>
      <c r="F42" s="9"/>
      <c r="G42" s="9"/>
      <c r="H42" s="9"/>
      <c r="I42" s="4"/>
    </row>
    <row r="43" spans="1:9" ht="12.75">
      <c r="A43" s="8">
        <v>18</v>
      </c>
      <c r="B43" s="9">
        <f>B41*1.095</f>
        <v>2693.378884330185</v>
      </c>
      <c r="C43" s="9">
        <f>B43*1.05</f>
        <v>2828.0478285466943</v>
      </c>
      <c r="D43" s="9">
        <f>C43*1.05</f>
        <v>2969.450219974029</v>
      </c>
      <c r="E43" s="9">
        <f>D43*1.03</f>
        <v>3058.53372657325</v>
      </c>
      <c r="F43" s="9">
        <f>E43*1.03</f>
        <v>3150.2897383704476</v>
      </c>
      <c r="G43" s="9">
        <f>F43*1.03</f>
        <v>3244.798430521561</v>
      </c>
      <c r="H43" s="9">
        <f>G43*1.03</f>
        <v>3342.1423834372076</v>
      </c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 hidden="1">
      <c r="A45" s="56">
        <v>18</v>
      </c>
      <c r="B45" s="9">
        <f>B41*1.05</f>
        <v>2582.692080864561</v>
      </c>
      <c r="C45" s="9">
        <f>B45*1.05</f>
        <v>2711.826684907789</v>
      </c>
      <c r="D45" s="9">
        <f>C45*1.05</f>
        <v>2847.4180191531786</v>
      </c>
      <c r="E45" s="9">
        <f>D45*1.03</f>
        <v>2932.8405597277742</v>
      </c>
      <c r="F45" s="9">
        <f>E45*1.03</f>
        <v>3020.8257765196076</v>
      </c>
      <c r="G45" s="9">
        <f>F45*1.03</f>
        <v>3111.450549815196</v>
      </c>
      <c r="H45" s="9">
        <f>G45*1.03</f>
        <v>3204.794066309652</v>
      </c>
      <c r="I45" s="4"/>
    </row>
    <row r="46" spans="1:17" ht="12.75">
      <c r="A46" s="10" t="s">
        <v>36</v>
      </c>
      <c r="B46" s="4"/>
      <c r="C46" s="4"/>
      <c r="D46" s="4"/>
      <c r="E46" s="4"/>
      <c r="F46" s="4"/>
      <c r="G46" s="4"/>
      <c r="H46" s="4"/>
      <c r="I46" s="4"/>
      <c r="Q46" s="3" t="s">
        <v>1</v>
      </c>
    </row>
    <row r="47" spans="1:9" ht="12.75">
      <c r="A47" s="10" t="s">
        <v>37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10"/>
      <c r="B48" s="4"/>
      <c r="C48" s="4"/>
      <c r="D48" s="4"/>
      <c r="E48" s="4"/>
      <c r="F48" s="4"/>
      <c r="G48" s="4"/>
      <c r="H48" s="4"/>
      <c r="I48" s="4"/>
    </row>
    <row r="49" spans="1:9" ht="12.75">
      <c r="A49" s="10" t="s">
        <v>238</v>
      </c>
      <c r="B49" s="4"/>
      <c r="D49" s="11" t="s">
        <v>277</v>
      </c>
      <c r="E49" s="4"/>
      <c r="F49" s="4"/>
      <c r="G49" s="4"/>
      <c r="H49" s="4"/>
      <c r="I49" s="4"/>
    </row>
    <row r="50" spans="1:9" ht="12.75">
      <c r="A50" s="10"/>
      <c r="B50" s="56"/>
      <c r="C50" s="4"/>
      <c r="D50" s="11"/>
      <c r="E50" s="4"/>
      <c r="F50" s="4"/>
      <c r="G50" s="4"/>
      <c r="H50" s="4"/>
      <c r="I50" s="4"/>
    </row>
    <row r="51" spans="1:9" ht="12.75">
      <c r="A51" s="10"/>
      <c r="B51" s="4"/>
      <c r="C51" s="4"/>
      <c r="D51" s="4"/>
      <c r="E51" s="4"/>
      <c r="F51" s="4"/>
      <c r="G51" s="4"/>
      <c r="H51" s="4"/>
      <c r="I51" s="4"/>
    </row>
    <row r="52" spans="1:9" ht="19.5">
      <c r="A52" s="12" t="s">
        <v>38</v>
      </c>
      <c r="B52" s="13"/>
      <c r="C52" s="13"/>
      <c r="D52" s="13"/>
      <c r="E52" s="13"/>
      <c r="F52" s="13"/>
      <c r="G52" s="14"/>
      <c r="H52" s="15"/>
      <c r="I52" s="4"/>
    </row>
    <row r="53" spans="1:9" ht="19.5">
      <c r="A53" s="12" t="str">
        <f>'[1]MASTER'!$B$35</f>
        <v>FY 2007-08</v>
      </c>
      <c r="B53" s="13"/>
      <c r="C53" s="13"/>
      <c r="D53" s="13"/>
      <c r="E53" s="13"/>
      <c r="F53" s="13"/>
      <c r="G53" s="14"/>
      <c r="H53" s="15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5" t="s">
        <v>39</v>
      </c>
      <c r="B55" s="16"/>
      <c r="C55" s="16"/>
      <c r="D55" s="16"/>
      <c r="E55" s="16"/>
      <c r="F55" s="16"/>
      <c r="G55" s="16"/>
      <c r="H55" s="16"/>
      <c r="I55" s="4"/>
    </row>
    <row r="56" spans="1:9" ht="12.75">
      <c r="A56" s="16"/>
      <c r="B56" s="16"/>
      <c r="C56" s="16"/>
      <c r="D56" s="16"/>
      <c r="E56" s="16"/>
      <c r="F56" s="16"/>
      <c r="G56" s="17"/>
      <c r="H56" s="18"/>
      <c r="I56" s="4"/>
    </row>
    <row r="57" spans="1:9" ht="12.75">
      <c r="A57" s="6" t="str">
        <f>+$A$6</f>
        <v>STEP</v>
      </c>
      <c r="B57" s="7" t="str">
        <f>+$B$6</f>
        <v>I</v>
      </c>
      <c r="C57" s="7" t="str">
        <f>+$C$6</f>
        <v>II</v>
      </c>
      <c r="D57" s="7" t="str">
        <f>+$D$6</f>
        <v>III</v>
      </c>
      <c r="E57" s="7" t="str">
        <f>+$E$6</f>
        <v>IV</v>
      </c>
      <c r="F57" s="7" t="str">
        <f>+$F$6</f>
        <v>V</v>
      </c>
      <c r="G57" s="7" t="str">
        <f>+$G$6</f>
        <v>VI</v>
      </c>
      <c r="H57" s="7" t="str">
        <f>+$H$6</f>
        <v>VII</v>
      </c>
      <c r="I57" s="4"/>
    </row>
    <row r="58" spans="1:9" ht="12.75">
      <c r="A58" s="16" t="str">
        <f>+$A$7</f>
        <v>GRADE</v>
      </c>
      <c r="B58" s="19" t="str">
        <f>+$B$7</f>
        <v>Entry</v>
      </c>
      <c r="C58" s="19" t="str">
        <f>+$C$7</f>
        <v>Intermed.</v>
      </c>
      <c r="D58" s="19" t="str">
        <f>+$D$7</f>
        <v>BASE PAY</v>
      </c>
      <c r="E58" s="19" t="str">
        <f>+$E$7</f>
        <v>Merit-1</v>
      </c>
      <c r="F58" s="19" t="str">
        <f>+$F$7</f>
        <v>Merit-2</v>
      </c>
      <c r="G58" s="19" t="str">
        <f>+$G$7</f>
        <v>Merit-3</v>
      </c>
      <c r="H58" s="19" t="str">
        <f>+$H$7</f>
        <v>Merit-4</v>
      </c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25" ht="12.75">
      <c r="A60" s="10" t="s">
        <v>40</v>
      </c>
      <c r="B60" s="9">
        <f>+B9</f>
        <v>996.6666666666666</v>
      </c>
      <c r="C60" s="9">
        <f>B60*1.05</f>
        <v>1046.5</v>
      </c>
      <c r="D60" s="9">
        <f>C60*1.05</f>
        <v>1098.825</v>
      </c>
      <c r="E60" s="9">
        <f>D60*1.03</f>
        <v>1131.7897500000001</v>
      </c>
      <c r="F60" s="9">
        <f>E60*1.03</f>
        <v>1165.7434425000001</v>
      </c>
      <c r="G60" s="9">
        <f>F60*1.03</f>
        <v>1200.7157457750002</v>
      </c>
      <c r="H60" s="9">
        <f>G60*1.03</f>
        <v>1236.7372181482501</v>
      </c>
      <c r="I60" s="4"/>
      <c r="Y60" s="3" t="s">
        <v>41</v>
      </c>
    </row>
    <row r="61" spans="1:9" ht="12.75">
      <c r="A61" s="4"/>
      <c r="B61" s="9"/>
      <c r="C61" s="4"/>
      <c r="D61" s="4"/>
      <c r="E61" s="4"/>
      <c r="F61" s="4"/>
      <c r="G61" s="4"/>
      <c r="H61" s="4"/>
      <c r="I61" s="4"/>
    </row>
    <row r="62" spans="1:9" ht="12.75">
      <c r="A62" s="10" t="s">
        <v>42</v>
      </c>
      <c r="B62" s="9">
        <f aca="true" t="shared" si="0" ref="B62:H62">B63/26</f>
        <v>460</v>
      </c>
      <c r="C62" s="9">
        <f t="shared" si="0"/>
        <v>483</v>
      </c>
      <c r="D62" s="9">
        <f t="shared" si="0"/>
        <v>507.15000000000003</v>
      </c>
      <c r="E62" s="9">
        <f t="shared" si="0"/>
        <v>522.3645000000001</v>
      </c>
      <c r="F62" s="9">
        <f t="shared" si="0"/>
        <v>538.035435</v>
      </c>
      <c r="G62" s="9">
        <f t="shared" si="0"/>
        <v>554.1764980500001</v>
      </c>
      <c r="H62" s="9">
        <f t="shared" si="0"/>
        <v>570.8017929915001</v>
      </c>
      <c r="I62" s="4"/>
    </row>
    <row r="63" spans="1:9" ht="12.75">
      <c r="A63" s="10" t="s">
        <v>43</v>
      </c>
      <c r="B63" s="9">
        <f aca="true" t="shared" si="1" ref="B63:H63">B60*12</f>
        <v>11960</v>
      </c>
      <c r="C63" s="9">
        <f t="shared" si="1"/>
        <v>12558</v>
      </c>
      <c r="D63" s="9">
        <f t="shared" si="1"/>
        <v>13185.900000000001</v>
      </c>
      <c r="E63" s="9">
        <f t="shared" si="1"/>
        <v>13581.477000000003</v>
      </c>
      <c r="F63" s="9">
        <f t="shared" si="1"/>
        <v>13988.921310000002</v>
      </c>
      <c r="G63" s="9">
        <f t="shared" si="1"/>
        <v>14408.588949300003</v>
      </c>
      <c r="H63" s="9">
        <f t="shared" si="1"/>
        <v>14840.846617779001</v>
      </c>
      <c r="I63" s="4"/>
    </row>
    <row r="64" spans="1:9" ht="12.75">
      <c r="A64" s="10" t="s">
        <v>44</v>
      </c>
      <c r="B64" s="20">
        <f aca="true" t="shared" si="2" ref="B64:H64">B62/80</f>
        <v>5.75</v>
      </c>
      <c r="C64" s="20">
        <f t="shared" si="2"/>
        <v>6.0375</v>
      </c>
      <c r="D64" s="20">
        <f t="shared" si="2"/>
        <v>6.339375</v>
      </c>
      <c r="E64" s="20">
        <f t="shared" si="2"/>
        <v>6.5295562500000015</v>
      </c>
      <c r="F64" s="20">
        <f t="shared" si="2"/>
        <v>6.7254429375</v>
      </c>
      <c r="G64" s="20">
        <f t="shared" si="2"/>
        <v>6.927206225625001</v>
      </c>
      <c r="H64" s="20">
        <f t="shared" si="2"/>
        <v>7.1350224123937505</v>
      </c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5" t="s">
        <v>45</v>
      </c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5" t="s">
        <v>46</v>
      </c>
      <c r="C68" s="4"/>
      <c r="D68" s="4"/>
      <c r="E68" s="4"/>
      <c r="F68" s="5" t="s">
        <v>47</v>
      </c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10" t="s">
        <v>48</v>
      </c>
      <c r="C70" s="4"/>
      <c r="D70" s="4"/>
      <c r="E70" s="4"/>
      <c r="F70" s="10" t="s">
        <v>49</v>
      </c>
      <c r="G70" s="4"/>
      <c r="H70" s="4"/>
      <c r="I70" s="4"/>
    </row>
    <row r="71" spans="1:9" ht="12.75">
      <c r="A71" s="4"/>
      <c r="B71" s="10" t="s">
        <v>50</v>
      </c>
      <c r="C71" s="4"/>
      <c r="D71" s="4"/>
      <c r="E71" s="4"/>
      <c r="F71" s="10" t="s">
        <v>51</v>
      </c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5" t="s">
        <v>52</v>
      </c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21"/>
      <c r="H77" s="22"/>
      <c r="I77" s="4"/>
    </row>
    <row r="78" spans="1:9" ht="12.75">
      <c r="A78" s="6" t="str">
        <f>+$A$6</f>
        <v>STEP</v>
      </c>
      <c r="B78" s="7" t="str">
        <f>+$B$6</f>
        <v>I</v>
      </c>
      <c r="C78" s="7" t="str">
        <f>+$C$6</f>
        <v>II</v>
      </c>
      <c r="D78" s="7" t="str">
        <f>+$D$6</f>
        <v>III</v>
      </c>
      <c r="E78" s="7" t="str">
        <f>+$E$6</f>
        <v>IV</v>
      </c>
      <c r="F78" s="7" t="str">
        <f>+$F$6</f>
        <v>V</v>
      </c>
      <c r="G78" s="7" t="str">
        <f>+$G$6</f>
        <v>VI</v>
      </c>
      <c r="H78" s="7" t="str">
        <f>+$H$6</f>
        <v>VII</v>
      </c>
      <c r="I78" s="4"/>
    </row>
    <row r="79" spans="1:9" ht="12.75">
      <c r="A79" s="16" t="str">
        <f>+$A$7</f>
        <v>GRADE</v>
      </c>
      <c r="B79" s="19" t="str">
        <f>+$B$7</f>
        <v>Entry</v>
      </c>
      <c r="C79" s="19" t="str">
        <f>+$C$7</f>
        <v>Intermed.</v>
      </c>
      <c r="D79" s="19" t="str">
        <f>+$D$7</f>
        <v>BASE PAY</v>
      </c>
      <c r="E79" s="19" t="str">
        <f>+$E$7</f>
        <v>Merit-1</v>
      </c>
      <c r="F79" s="19" t="str">
        <f>+$F$7</f>
        <v>Merit-2</v>
      </c>
      <c r="G79" s="19" t="str">
        <f>+$G$7</f>
        <v>Merit-3</v>
      </c>
      <c r="H79" s="19" t="str">
        <f>+$H$7</f>
        <v>Merit-4</v>
      </c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10" t="s">
        <v>40</v>
      </c>
      <c r="B81" s="9">
        <f>B11</f>
        <v>1183.161</v>
      </c>
      <c r="C81" s="9">
        <f>B81*1.05</f>
        <v>1242.31905</v>
      </c>
      <c r="D81" s="9">
        <f>C81*1.05</f>
        <v>1304.4350025</v>
      </c>
      <c r="E81" s="9">
        <f>D81*1.03</f>
        <v>1343.5680525750001</v>
      </c>
      <c r="F81" s="9">
        <f>E81*1.03</f>
        <v>1383.87509415225</v>
      </c>
      <c r="G81" s="9">
        <f>F81*1.03</f>
        <v>1425.3913469768177</v>
      </c>
      <c r="H81" s="9">
        <f>G81*1.03</f>
        <v>1468.1530873861223</v>
      </c>
      <c r="I81" s="4"/>
    </row>
    <row r="82" spans="1:9" ht="12.75">
      <c r="A82" s="4"/>
      <c r="B82" s="9"/>
      <c r="C82" s="4"/>
      <c r="D82" s="4"/>
      <c r="E82" s="4"/>
      <c r="F82" s="4"/>
      <c r="G82" s="4"/>
      <c r="H82" s="4"/>
      <c r="I82" s="4"/>
    </row>
    <row r="83" spans="1:9" ht="12.75">
      <c r="A83" s="10" t="s">
        <v>42</v>
      </c>
      <c r="B83" s="9">
        <f aca="true" t="shared" si="3" ref="B83:H83">B84/26</f>
        <v>546.0743076923077</v>
      </c>
      <c r="C83" s="9">
        <f t="shared" si="3"/>
        <v>573.3780230769231</v>
      </c>
      <c r="D83" s="9">
        <f t="shared" si="3"/>
        <v>602.0469242307693</v>
      </c>
      <c r="E83" s="9">
        <f t="shared" si="3"/>
        <v>620.1083319576924</v>
      </c>
      <c r="F83" s="9">
        <f t="shared" si="3"/>
        <v>638.711581916423</v>
      </c>
      <c r="G83" s="9">
        <f t="shared" si="3"/>
        <v>657.8729293739159</v>
      </c>
      <c r="H83" s="9">
        <f t="shared" si="3"/>
        <v>677.6091172551334</v>
      </c>
      <c r="I83" s="4"/>
    </row>
    <row r="84" spans="1:9" ht="12.75">
      <c r="A84" s="10" t="s">
        <v>43</v>
      </c>
      <c r="B84" s="9">
        <f aca="true" t="shared" si="4" ref="B84:H84">B81*12</f>
        <v>14197.932</v>
      </c>
      <c r="C84" s="9">
        <f t="shared" si="4"/>
        <v>14907.8286</v>
      </c>
      <c r="D84" s="9">
        <f t="shared" si="4"/>
        <v>15653.22003</v>
      </c>
      <c r="E84" s="9">
        <f t="shared" si="4"/>
        <v>16122.8166309</v>
      </c>
      <c r="F84" s="9">
        <f t="shared" si="4"/>
        <v>16606.501129827</v>
      </c>
      <c r="G84" s="9">
        <f t="shared" si="4"/>
        <v>17104.696163721812</v>
      </c>
      <c r="H84" s="9">
        <f t="shared" si="4"/>
        <v>17617.837048633468</v>
      </c>
      <c r="I84" s="4"/>
    </row>
    <row r="85" spans="1:9" ht="12.75">
      <c r="A85" s="10" t="s">
        <v>44</v>
      </c>
      <c r="B85" s="20">
        <f aca="true" t="shared" si="5" ref="B85:H85">B83/80</f>
        <v>6.825928846153846</v>
      </c>
      <c r="C85" s="20">
        <f t="shared" si="5"/>
        <v>7.167225288461539</v>
      </c>
      <c r="D85" s="20">
        <f t="shared" si="5"/>
        <v>7.525586552884616</v>
      </c>
      <c r="E85" s="20">
        <f t="shared" si="5"/>
        <v>7.751354149471155</v>
      </c>
      <c r="F85" s="20">
        <f t="shared" si="5"/>
        <v>7.983894773955288</v>
      </c>
      <c r="G85" s="20">
        <f t="shared" si="5"/>
        <v>8.223411617173948</v>
      </c>
      <c r="H85" s="20">
        <f t="shared" si="5"/>
        <v>8.470113965689167</v>
      </c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5" t="s">
        <v>45</v>
      </c>
      <c r="B87" s="16"/>
      <c r="C87" s="16"/>
      <c r="D87" s="16"/>
      <c r="E87" s="16"/>
      <c r="F87" s="16"/>
      <c r="G87" s="4"/>
      <c r="H87" s="4"/>
      <c r="I87" s="4"/>
    </row>
    <row r="88" spans="1:9" ht="12.75">
      <c r="A88" s="16"/>
      <c r="B88" s="16"/>
      <c r="C88" s="16"/>
      <c r="D88" s="16"/>
      <c r="E88" s="16"/>
      <c r="F88" s="16"/>
      <c r="G88" s="4"/>
      <c r="H88" s="4"/>
      <c r="I88" s="4"/>
    </row>
    <row r="89" spans="1:9" ht="12.75">
      <c r="A89" s="16"/>
      <c r="B89" s="5" t="s">
        <v>46</v>
      </c>
      <c r="C89" s="16"/>
      <c r="D89" s="16"/>
      <c r="E89" s="16"/>
      <c r="F89" s="5" t="s">
        <v>47</v>
      </c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10" t="s">
        <v>53</v>
      </c>
      <c r="C91" s="4"/>
      <c r="D91" s="4"/>
      <c r="E91" s="4"/>
      <c r="F91" s="10" t="s">
        <v>51</v>
      </c>
      <c r="G91" s="4"/>
      <c r="H91" s="4"/>
      <c r="I91" s="4"/>
    </row>
    <row r="92" spans="1:9" ht="12.75">
      <c r="A92" s="4"/>
      <c r="B92" s="10" t="s">
        <v>54</v>
      </c>
      <c r="C92" s="4"/>
      <c r="D92" s="4"/>
      <c r="E92" s="4"/>
      <c r="F92" s="10" t="s">
        <v>51</v>
      </c>
      <c r="G92" s="4"/>
      <c r="H92" s="4"/>
      <c r="I92" s="4"/>
    </row>
    <row r="93" spans="1:9" ht="12.75">
      <c r="A93" s="4"/>
      <c r="B93" s="10" t="s">
        <v>55</v>
      </c>
      <c r="C93" s="4"/>
      <c r="D93" s="4"/>
      <c r="E93" s="4"/>
      <c r="F93" s="10" t="s">
        <v>51</v>
      </c>
      <c r="G93" s="4"/>
      <c r="H93" s="4"/>
      <c r="I93" s="4"/>
    </row>
    <row r="94" spans="1:9" ht="12.75">
      <c r="A94" s="4"/>
      <c r="B94" s="10"/>
      <c r="C94" s="4"/>
      <c r="D94" s="4"/>
      <c r="E94" s="4"/>
      <c r="F94" s="10"/>
      <c r="G94" s="4"/>
      <c r="H94" s="4"/>
      <c r="I94" s="4"/>
    </row>
    <row r="95" spans="1:9" ht="12.75">
      <c r="A95" s="4"/>
      <c r="G95" s="4"/>
      <c r="H95" s="4"/>
      <c r="I95" s="4"/>
    </row>
    <row r="96" spans="1:9" ht="12.75">
      <c r="A96" s="4"/>
      <c r="B96" s="10"/>
      <c r="C96" s="4"/>
      <c r="D96" s="4"/>
      <c r="E96" s="4"/>
      <c r="F96" s="10"/>
      <c r="G96" s="4"/>
      <c r="H96" s="4"/>
      <c r="I96" s="4"/>
    </row>
    <row r="97" spans="1:9" ht="12.75">
      <c r="A97" s="4"/>
      <c r="B97" s="10"/>
      <c r="C97" s="4"/>
      <c r="D97" s="4"/>
      <c r="E97" s="4"/>
      <c r="F97" s="10"/>
      <c r="G97" s="4"/>
      <c r="H97" s="4"/>
      <c r="I97" s="4"/>
    </row>
    <row r="98" spans="1:9" ht="12.75">
      <c r="A98" s="4"/>
      <c r="H98" s="4"/>
      <c r="I98" s="4"/>
    </row>
    <row r="99" spans="1:9" ht="12.75">
      <c r="A99" s="10"/>
      <c r="B99" s="4"/>
      <c r="C99" s="4"/>
      <c r="D99" s="4"/>
      <c r="E99" s="4"/>
      <c r="F99" s="4"/>
      <c r="G99" s="4"/>
      <c r="H99" s="4"/>
      <c r="I99" s="4"/>
    </row>
    <row r="100" spans="1:9" ht="19.5">
      <c r="A100" s="12" t="str">
        <f>+$A$52</f>
        <v>CLASSIFIED PAY PLAN  DETAIL</v>
      </c>
      <c r="B100" s="13"/>
      <c r="C100" s="13"/>
      <c r="D100" s="13"/>
      <c r="E100" s="13"/>
      <c r="F100" s="13"/>
      <c r="G100" s="14"/>
      <c r="H100" s="15"/>
      <c r="I100" s="4"/>
    </row>
    <row r="101" spans="1:9" ht="19.5">
      <c r="A101" s="12" t="str">
        <f>+$A$53</f>
        <v>FY 2007-08</v>
      </c>
      <c r="B101" s="13"/>
      <c r="C101" s="13"/>
      <c r="D101" s="13"/>
      <c r="E101" s="13"/>
      <c r="F101" s="13"/>
      <c r="G101" s="14"/>
      <c r="H101" s="15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5" t="s">
        <v>56</v>
      </c>
      <c r="B103" s="16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21"/>
      <c r="H104" s="22"/>
      <c r="I104" s="4"/>
    </row>
    <row r="105" spans="1:9" ht="12.75">
      <c r="A105" s="6" t="str">
        <f>+$A$6</f>
        <v>STEP</v>
      </c>
      <c r="B105" s="7" t="str">
        <f>+$B$6</f>
        <v>I</v>
      </c>
      <c r="C105" s="7" t="str">
        <f>+$C$6</f>
        <v>II</v>
      </c>
      <c r="D105" s="7" t="str">
        <f>+$D$6</f>
        <v>III</v>
      </c>
      <c r="E105" s="7" t="str">
        <f>+$E$6</f>
        <v>IV</v>
      </c>
      <c r="F105" s="7" t="str">
        <f>+$F$6</f>
        <v>V</v>
      </c>
      <c r="G105" s="7" t="str">
        <f>+$G$6</f>
        <v>VI</v>
      </c>
      <c r="H105" s="7" t="str">
        <f>+$H$6</f>
        <v>VII</v>
      </c>
      <c r="I105" s="4"/>
    </row>
    <row r="106" spans="1:9" ht="12.75">
      <c r="A106" s="16" t="str">
        <f>+$A$7</f>
        <v>GRADE</v>
      </c>
      <c r="B106" s="19" t="str">
        <f>+$B$7</f>
        <v>Entry</v>
      </c>
      <c r="C106" s="19" t="str">
        <f>+$C$7</f>
        <v>Intermed.</v>
      </c>
      <c r="D106" s="19" t="str">
        <f>+$D$7</f>
        <v>BASE PAY</v>
      </c>
      <c r="E106" s="19" t="str">
        <f>+$E$7</f>
        <v>Merit-1</v>
      </c>
      <c r="F106" s="19" t="str">
        <f>+$F$7</f>
        <v>Merit-2</v>
      </c>
      <c r="G106" s="19" t="str">
        <f>+$G$7</f>
        <v>Merit-3</v>
      </c>
      <c r="H106" s="19" t="str">
        <f>+$H$7</f>
        <v>Merit-4</v>
      </c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10" t="s">
        <v>40</v>
      </c>
      <c r="B108" s="9">
        <f>B13</f>
        <v>1242.31905</v>
      </c>
      <c r="C108" s="9">
        <f>B108*1.05</f>
        <v>1304.4350025</v>
      </c>
      <c r="D108" s="9">
        <f>C108*1.05</f>
        <v>1369.656752625</v>
      </c>
      <c r="E108" s="9">
        <f>D108*1.03</f>
        <v>1410.7464552037502</v>
      </c>
      <c r="F108" s="9">
        <f>E108*1.03</f>
        <v>1453.0688488598628</v>
      </c>
      <c r="G108" s="9">
        <f>F108*1.03</f>
        <v>1496.6609143256587</v>
      </c>
      <c r="H108" s="9">
        <f>G108*1.03</f>
        <v>1541.5607417554286</v>
      </c>
      <c r="I108" s="4"/>
    </row>
    <row r="109" spans="1:9" ht="12.75">
      <c r="A109" s="4"/>
      <c r="B109" s="9"/>
      <c r="C109" s="4"/>
      <c r="D109" s="4"/>
      <c r="E109" s="4"/>
      <c r="F109" s="4"/>
      <c r="G109" s="4"/>
      <c r="H109" s="4"/>
      <c r="I109" s="4"/>
    </row>
    <row r="110" spans="1:9" ht="12.75">
      <c r="A110" s="10" t="s">
        <v>42</v>
      </c>
      <c r="B110" s="9">
        <f aca="true" t="shared" si="6" ref="B110:H110">B111/26</f>
        <v>573.3780230769231</v>
      </c>
      <c r="C110" s="9">
        <f t="shared" si="6"/>
        <v>602.0469242307693</v>
      </c>
      <c r="D110" s="9">
        <f t="shared" si="6"/>
        <v>632.1492704423077</v>
      </c>
      <c r="E110" s="9">
        <f t="shared" si="6"/>
        <v>651.1137485555771</v>
      </c>
      <c r="F110" s="9">
        <f t="shared" si="6"/>
        <v>670.6471610122444</v>
      </c>
      <c r="G110" s="9">
        <f t="shared" si="6"/>
        <v>690.7665758426117</v>
      </c>
      <c r="H110" s="9">
        <f t="shared" si="6"/>
        <v>711.4895731178901</v>
      </c>
      <c r="I110" s="4"/>
    </row>
    <row r="111" spans="1:9" ht="12.75">
      <c r="A111" s="10" t="s">
        <v>43</v>
      </c>
      <c r="B111" s="9">
        <f aca="true" t="shared" si="7" ref="B111:H111">B108*12</f>
        <v>14907.8286</v>
      </c>
      <c r="C111" s="9">
        <f t="shared" si="7"/>
        <v>15653.22003</v>
      </c>
      <c r="D111" s="9">
        <f t="shared" si="7"/>
        <v>16435.8810315</v>
      </c>
      <c r="E111" s="9">
        <f t="shared" si="7"/>
        <v>16928.957462445003</v>
      </c>
      <c r="F111" s="9">
        <f t="shared" si="7"/>
        <v>17436.826186318354</v>
      </c>
      <c r="G111" s="9">
        <f t="shared" si="7"/>
        <v>17959.930971907903</v>
      </c>
      <c r="H111" s="9">
        <f t="shared" si="7"/>
        <v>18498.728901065144</v>
      </c>
      <c r="I111" s="4"/>
    </row>
    <row r="112" spans="1:9" ht="12.75">
      <c r="A112" s="10" t="s">
        <v>44</v>
      </c>
      <c r="B112" s="20">
        <f aca="true" t="shared" si="8" ref="B112:H112">B110/80</f>
        <v>7.167225288461539</v>
      </c>
      <c r="C112" s="20">
        <f t="shared" si="8"/>
        <v>7.525586552884616</v>
      </c>
      <c r="D112" s="20">
        <f t="shared" si="8"/>
        <v>7.901865880528847</v>
      </c>
      <c r="E112" s="20">
        <f t="shared" si="8"/>
        <v>8.138921856944714</v>
      </c>
      <c r="F112" s="20">
        <f t="shared" si="8"/>
        <v>8.383089512653054</v>
      </c>
      <c r="G112" s="20">
        <f t="shared" si="8"/>
        <v>8.634582198032646</v>
      </c>
      <c r="H112" s="20">
        <f t="shared" si="8"/>
        <v>8.893619663973627</v>
      </c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5" t="s">
        <v>45</v>
      </c>
      <c r="B114" s="16"/>
      <c r="C114" s="16"/>
      <c r="D114" s="16"/>
      <c r="E114" s="16"/>
      <c r="F114" s="16"/>
      <c r="G114" s="4"/>
      <c r="H114" s="4"/>
      <c r="I114" s="4"/>
    </row>
    <row r="115" spans="1:9" ht="12.75">
      <c r="A115" s="16"/>
      <c r="B115" s="16"/>
      <c r="C115" s="16"/>
      <c r="D115" s="16"/>
      <c r="E115" s="16"/>
      <c r="F115" s="16"/>
      <c r="G115" s="4"/>
      <c r="H115" s="4"/>
      <c r="I115" s="4"/>
    </row>
    <row r="116" spans="1:9" ht="12.75">
      <c r="A116" s="16"/>
      <c r="B116" s="5" t="s">
        <v>46</v>
      </c>
      <c r="C116" s="16"/>
      <c r="D116" s="16"/>
      <c r="E116" s="16"/>
      <c r="F116" s="5" t="s">
        <v>47</v>
      </c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10" t="s">
        <v>57</v>
      </c>
      <c r="C118" s="4"/>
      <c r="D118" s="4"/>
      <c r="E118" s="4"/>
      <c r="F118" s="10" t="s">
        <v>51</v>
      </c>
      <c r="G118" s="4"/>
      <c r="H118" s="4"/>
      <c r="I118" s="4"/>
    </row>
    <row r="119" spans="1:9" ht="12.75">
      <c r="A119" s="4"/>
      <c r="B119" s="10" t="s">
        <v>197</v>
      </c>
      <c r="C119" s="4"/>
      <c r="D119" s="4"/>
      <c r="E119" s="4"/>
      <c r="F119" s="10" t="s">
        <v>60</v>
      </c>
      <c r="H119" s="4"/>
      <c r="I119" s="4"/>
    </row>
    <row r="120" spans="1:9" ht="12.75">
      <c r="A120" s="4"/>
      <c r="H120" s="4"/>
      <c r="I120" s="4"/>
    </row>
    <row r="121" spans="1:9" ht="12.75">
      <c r="A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5" t="s">
        <v>61</v>
      </c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21"/>
      <c r="H125" s="22"/>
      <c r="I125" s="4"/>
    </row>
    <row r="126" spans="1:9" ht="12.75">
      <c r="A126" s="6" t="str">
        <f>+$A$6</f>
        <v>STEP</v>
      </c>
      <c r="B126" s="7" t="str">
        <f>+$B$6</f>
        <v>I</v>
      </c>
      <c r="C126" s="7" t="str">
        <f>+$C$6</f>
        <v>II</v>
      </c>
      <c r="D126" s="7" t="str">
        <f>+$D$6</f>
        <v>III</v>
      </c>
      <c r="E126" s="7" t="str">
        <f>+$E$6</f>
        <v>IV</v>
      </c>
      <c r="F126" s="7" t="str">
        <f>+$F$6</f>
        <v>V</v>
      </c>
      <c r="G126" s="7" t="str">
        <f>+$G$6</f>
        <v>VI</v>
      </c>
      <c r="H126" s="7" t="str">
        <f>+$H$6</f>
        <v>VII</v>
      </c>
      <c r="I126" s="4"/>
    </row>
    <row r="127" spans="1:9" ht="12.75">
      <c r="A127" s="16" t="str">
        <f>+$A$7</f>
        <v>GRADE</v>
      </c>
      <c r="B127" s="19" t="str">
        <f>+$B$7</f>
        <v>Entry</v>
      </c>
      <c r="C127" s="19" t="str">
        <f>+$C$7</f>
        <v>Intermed.</v>
      </c>
      <c r="D127" s="19" t="str">
        <f>+$D$7</f>
        <v>BASE PAY</v>
      </c>
      <c r="E127" s="19" t="str">
        <f>+$E$7</f>
        <v>Merit-1</v>
      </c>
      <c r="F127" s="19" t="str">
        <f>+$F$7</f>
        <v>Merit-2</v>
      </c>
      <c r="G127" s="19" t="str">
        <f>+$G$7</f>
        <v>Merit-3</v>
      </c>
      <c r="H127" s="19" t="str">
        <f>+$H$7</f>
        <v>Merit-4</v>
      </c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10" t="s">
        <v>40</v>
      </c>
      <c r="B129" s="9">
        <f>B15</f>
        <v>1304.4350025</v>
      </c>
      <c r="C129" s="9">
        <f>B129*1.05</f>
        <v>1369.656752625</v>
      </c>
      <c r="D129" s="9">
        <f>C129*1.05</f>
        <v>1438.1395902562501</v>
      </c>
      <c r="E129" s="9">
        <f>D129*1.03</f>
        <v>1481.2837779639376</v>
      </c>
      <c r="F129" s="9">
        <f>E129*1.03</f>
        <v>1525.7222913028559</v>
      </c>
      <c r="G129" s="9">
        <f>F129*1.03</f>
        <v>1571.4939600419416</v>
      </c>
      <c r="H129" s="9">
        <f>G129*1.03</f>
        <v>1618.6387788431998</v>
      </c>
      <c r="I129" s="4"/>
    </row>
    <row r="130" spans="1:9" ht="12.75">
      <c r="A130" s="4"/>
      <c r="B130" s="9"/>
      <c r="C130" s="4"/>
      <c r="D130" s="4"/>
      <c r="E130" s="4"/>
      <c r="F130" s="4"/>
      <c r="G130" s="4"/>
      <c r="H130" s="4"/>
      <c r="I130" s="4"/>
    </row>
    <row r="131" spans="1:9" ht="12.75">
      <c r="A131" s="10" t="s">
        <v>42</v>
      </c>
      <c r="B131" s="9">
        <f aca="true" t="shared" si="9" ref="B131:H131">B132/26</f>
        <v>602.0469242307693</v>
      </c>
      <c r="C131" s="9">
        <f t="shared" si="9"/>
        <v>632.1492704423077</v>
      </c>
      <c r="D131" s="9">
        <f t="shared" si="9"/>
        <v>663.7567339644231</v>
      </c>
      <c r="E131" s="9">
        <f t="shared" si="9"/>
        <v>683.6694359833558</v>
      </c>
      <c r="F131" s="9">
        <f t="shared" si="9"/>
        <v>704.1795190628565</v>
      </c>
      <c r="G131" s="9">
        <f t="shared" si="9"/>
        <v>725.3049046347422</v>
      </c>
      <c r="H131" s="9">
        <f t="shared" si="9"/>
        <v>747.0640517737845</v>
      </c>
      <c r="I131" s="4"/>
    </row>
    <row r="132" spans="1:9" ht="12.75">
      <c r="A132" s="10" t="s">
        <v>43</v>
      </c>
      <c r="B132" s="9">
        <f aca="true" t="shared" si="10" ref="B132:H132">B129*12</f>
        <v>15653.22003</v>
      </c>
      <c r="C132" s="9">
        <f t="shared" si="10"/>
        <v>16435.8810315</v>
      </c>
      <c r="D132" s="9">
        <f t="shared" si="10"/>
        <v>17257.675083075002</v>
      </c>
      <c r="E132" s="9">
        <f t="shared" si="10"/>
        <v>17775.40533556725</v>
      </c>
      <c r="F132" s="9">
        <f t="shared" si="10"/>
        <v>18308.66749563427</v>
      </c>
      <c r="G132" s="9">
        <f t="shared" si="10"/>
        <v>18857.927520503297</v>
      </c>
      <c r="H132" s="9">
        <f t="shared" si="10"/>
        <v>19423.665346118396</v>
      </c>
      <c r="I132" s="4"/>
    </row>
    <row r="133" spans="1:9" ht="12.75">
      <c r="A133" s="10" t="s">
        <v>44</v>
      </c>
      <c r="B133" s="20">
        <f aca="true" t="shared" si="11" ref="B133:H133">B131/80</f>
        <v>7.525586552884616</v>
      </c>
      <c r="C133" s="20">
        <f t="shared" si="11"/>
        <v>7.901865880528847</v>
      </c>
      <c r="D133" s="20">
        <f t="shared" si="11"/>
        <v>8.296959174555289</v>
      </c>
      <c r="E133" s="20">
        <f t="shared" si="11"/>
        <v>8.545867949791948</v>
      </c>
      <c r="F133" s="20">
        <f t="shared" si="11"/>
        <v>8.802243988285706</v>
      </c>
      <c r="G133" s="20">
        <f t="shared" si="11"/>
        <v>9.066311307934278</v>
      </c>
      <c r="H133" s="20">
        <f t="shared" si="11"/>
        <v>9.338300647172307</v>
      </c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5" t="s">
        <v>45</v>
      </c>
      <c r="B135" s="16"/>
      <c r="C135" s="16"/>
      <c r="D135" s="16"/>
      <c r="E135" s="16"/>
      <c r="F135" s="16"/>
      <c r="G135" s="4"/>
      <c r="H135" s="4"/>
      <c r="I135" s="4"/>
    </row>
    <row r="136" spans="1:9" ht="12.75">
      <c r="A136" s="16"/>
      <c r="B136" s="16"/>
      <c r="C136" s="16"/>
      <c r="D136" s="16"/>
      <c r="E136" s="16"/>
      <c r="F136" s="16"/>
      <c r="G136" s="4"/>
      <c r="H136" s="4"/>
      <c r="I136" s="4"/>
    </row>
    <row r="137" spans="1:9" ht="12.75">
      <c r="A137" s="16"/>
      <c r="B137" s="5" t="s">
        <v>46</v>
      </c>
      <c r="C137" s="16"/>
      <c r="D137" s="16"/>
      <c r="E137" s="16"/>
      <c r="F137" s="5" t="s">
        <v>47</v>
      </c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10" t="s">
        <v>62</v>
      </c>
      <c r="C139" s="4"/>
      <c r="D139" s="4"/>
      <c r="E139" s="4"/>
      <c r="F139" s="10" t="s">
        <v>63</v>
      </c>
      <c r="G139" s="4"/>
      <c r="H139" s="4"/>
      <c r="I139" s="4"/>
    </row>
    <row r="140" spans="1:9" ht="12.75">
      <c r="A140" s="4"/>
      <c r="B140" s="10" t="s">
        <v>199</v>
      </c>
      <c r="C140" s="4"/>
      <c r="D140" s="4"/>
      <c r="E140" s="4"/>
      <c r="F140" s="10" t="s">
        <v>49</v>
      </c>
      <c r="G140" s="4"/>
      <c r="H140" s="4"/>
      <c r="I140" s="4"/>
    </row>
    <row r="141" spans="1:9" ht="12.75">
      <c r="A141" s="4"/>
      <c r="B141" s="10" t="s">
        <v>58</v>
      </c>
      <c r="C141" s="4"/>
      <c r="D141" s="4"/>
      <c r="E141" s="4"/>
      <c r="F141" s="10" t="s">
        <v>59</v>
      </c>
      <c r="G141" s="4"/>
      <c r="H141" s="4"/>
      <c r="I141" s="4"/>
    </row>
    <row r="142" spans="1:9" ht="12.75">
      <c r="A142" s="4"/>
      <c r="H142" s="4"/>
      <c r="I142" s="4"/>
    </row>
    <row r="143" spans="1:9" ht="12.75">
      <c r="A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10"/>
      <c r="B145" s="4"/>
      <c r="C145" s="4"/>
      <c r="D145" s="4"/>
      <c r="E145" s="4"/>
      <c r="F145" s="4"/>
      <c r="G145" s="4"/>
      <c r="H145" s="4"/>
      <c r="I145" s="4"/>
    </row>
    <row r="146" spans="1:9" ht="19.5">
      <c r="A146" s="12" t="str">
        <f>+$A$52</f>
        <v>CLASSIFIED PAY PLAN  DETAIL</v>
      </c>
      <c r="B146" s="23"/>
      <c r="C146" s="23"/>
      <c r="D146" s="23"/>
      <c r="E146" s="23"/>
      <c r="F146" s="23"/>
      <c r="G146" s="24"/>
      <c r="H146" s="25"/>
      <c r="I146" s="4"/>
    </row>
    <row r="147" spans="1:9" ht="19.5">
      <c r="A147" s="12" t="str">
        <f>+$A$53</f>
        <v>FY 2007-08</v>
      </c>
      <c r="B147" s="23"/>
      <c r="C147" s="23"/>
      <c r="D147" s="23"/>
      <c r="E147" s="23"/>
      <c r="F147" s="23"/>
      <c r="G147" s="24"/>
      <c r="H147" s="25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5" t="s">
        <v>65</v>
      </c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21"/>
      <c r="H150" s="22"/>
      <c r="I150" s="4"/>
    </row>
    <row r="151" spans="1:9" ht="12.75">
      <c r="A151" s="6" t="str">
        <f>+$A$6</f>
        <v>STEP</v>
      </c>
      <c r="B151" s="7" t="str">
        <f>+$B$6</f>
        <v>I</v>
      </c>
      <c r="C151" s="7" t="str">
        <f>+$C$6</f>
        <v>II</v>
      </c>
      <c r="D151" s="7" t="str">
        <f>+$D$6</f>
        <v>III</v>
      </c>
      <c r="E151" s="7" t="str">
        <f>+$E$6</f>
        <v>IV</v>
      </c>
      <c r="F151" s="7" t="str">
        <f>+$F$6</f>
        <v>V</v>
      </c>
      <c r="G151" s="7" t="str">
        <f>+$G$6</f>
        <v>VI</v>
      </c>
      <c r="H151" s="7" t="str">
        <f>+$H$6</f>
        <v>VII</v>
      </c>
      <c r="I151" s="4"/>
    </row>
    <row r="152" spans="1:9" ht="12.75">
      <c r="A152" s="16" t="str">
        <f>+$A$7</f>
        <v>GRADE</v>
      </c>
      <c r="B152" s="19" t="str">
        <f>+$B$7</f>
        <v>Entry</v>
      </c>
      <c r="C152" s="19" t="str">
        <f>+$C$7</f>
        <v>Intermed.</v>
      </c>
      <c r="D152" s="19" t="str">
        <f>+$D$7</f>
        <v>BASE PAY</v>
      </c>
      <c r="E152" s="19" t="str">
        <f>+$E$7</f>
        <v>Merit-1</v>
      </c>
      <c r="F152" s="19" t="str">
        <f>+$F$7</f>
        <v>Merit-2</v>
      </c>
      <c r="G152" s="19" t="str">
        <f>+$G$7</f>
        <v>Merit-3</v>
      </c>
      <c r="H152" s="19" t="str">
        <f>+$H$7</f>
        <v>Merit-4</v>
      </c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10" t="s">
        <v>40</v>
      </c>
      <c r="B154" s="9">
        <f>B17</f>
        <v>1369.656752625</v>
      </c>
      <c r="C154" s="9">
        <f>B154*1.05</f>
        <v>1438.1395902562501</v>
      </c>
      <c r="D154" s="9">
        <f>C154*1.05</f>
        <v>1510.0465697690627</v>
      </c>
      <c r="E154" s="9">
        <f>D154*1.03</f>
        <v>1555.3479668621346</v>
      </c>
      <c r="F154" s="9">
        <f>E154*1.03</f>
        <v>1602.0084058679988</v>
      </c>
      <c r="G154" s="9">
        <f>F154*1.03</f>
        <v>1650.0686580440388</v>
      </c>
      <c r="H154" s="9">
        <f>G154*1.03</f>
        <v>1699.57071778536</v>
      </c>
      <c r="I154" s="4"/>
    </row>
    <row r="155" spans="1:9" ht="12.75">
      <c r="A155" s="4"/>
      <c r="B155" s="9"/>
      <c r="C155" s="4"/>
      <c r="D155" s="4"/>
      <c r="E155" s="4"/>
      <c r="F155" s="4"/>
      <c r="G155" s="4"/>
      <c r="H155" s="4"/>
      <c r="I155" s="4"/>
    </row>
    <row r="156" spans="1:9" ht="12.75">
      <c r="A156" s="10" t="s">
        <v>42</v>
      </c>
      <c r="B156" s="9">
        <f aca="true" t="shared" si="12" ref="B156:H156">B157/26</f>
        <v>632.1492704423077</v>
      </c>
      <c r="C156" s="9">
        <f t="shared" si="12"/>
        <v>663.7567339644231</v>
      </c>
      <c r="D156" s="9">
        <f t="shared" si="12"/>
        <v>696.9445706626443</v>
      </c>
      <c r="E156" s="9">
        <f t="shared" si="12"/>
        <v>717.8529077825236</v>
      </c>
      <c r="F156" s="9">
        <f t="shared" si="12"/>
        <v>739.3884950159995</v>
      </c>
      <c r="G156" s="9">
        <f t="shared" si="12"/>
        <v>761.5701498664795</v>
      </c>
      <c r="H156" s="9">
        <f t="shared" si="12"/>
        <v>784.4172543624738</v>
      </c>
      <c r="I156" s="4"/>
    </row>
    <row r="157" spans="1:9" ht="12.75">
      <c r="A157" s="10" t="s">
        <v>43</v>
      </c>
      <c r="B157" s="9">
        <f aca="true" t="shared" si="13" ref="B157:H157">B154*12</f>
        <v>16435.8810315</v>
      </c>
      <c r="C157" s="9">
        <f t="shared" si="13"/>
        <v>17257.675083075002</v>
      </c>
      <c r="D157" s="9">
        <f t="shared" si="13"/>
        <v>18120.558837228753</v>
      </c>
      <c r="E157" s="9">
        <f t="shared" si="13"/>
        <v>18664.175602345615</v>
      </c>
      <c r="F157" s="9">
        <f t="shared" si="13"/>
        <v>19224.100870415987</v>
      </c>
      <c r="G157" s="9">
        <f t="shared" si="13"/>
        <v>19800.823896528465</v>
      </c>
      <c r="H157" s="9">
        <f t="shared" si="13"/>
        <v>20394.84861342432</v>
      </c>
      <c r="I157" s="4"/>
    </row>
    <row r="158" spans="1:9" ht="12.75">
      <c r="A158" s="10" t="s">
        <v>44</v>
      </c>
      <c r="B158" s="20">
        <f aca="true" t="shared" si="14" ref="B158:H158">B156/80</f>
        <v>7.901865880528847</v>
      </c>
      <c r="C158" s="20">
        <f t="shared" si="14"/>
        <v>8.296959174555289</v>
      </c>
      <c r="D158" s="20">
        <f t="shared" si="14"/>
        <v>8.711807133283054</v>
      </c>
      <c r="E158" s="20">
        <f t="shared" si="14"/>
        <v>8.973161347281545</v>
      </c>
      <c r="F158" s="20">
        <f t="shared" si="14"/>
        <v>9.242356187699993</v>
      </c>
      <c r="G158" s="20">
        <f t="shared" si="14"/>
        <v>9.519626873330994</v>
      </c>
      <c r="H158" s="20">
        <f t="shared" si="14"/>
        <v>9.805215679530923</v>
      </c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5" t="s">
        <v>45</v>
      </c>
      <c r="B160" s="16"/>
      <c r="C160" s="16"/>
      <c r="D160" s="16"/>
      <c r="E160" s="16"/>
      <c r="F160" s="16"/>
      <c r="G160" s="4"/>
      <c r="H160" s="4"/>
      <c r="I160" s="4"/>
    </row>
    <row r="161" spans="1:9" ht="12.75">
      <c r="A161" s="16"/>
      <c r="B161" s="16"/>
      <c r="C161" s="16"/>
      <c r="D161" s="16"/>
      <c r="E161" s="16"/>
      <c r="F161" s="16"/>
      <c r="G161" s="4"/>
      <c r="H161" s="4"/>
      <c r="I161" s="4"/>
    </row>
    <row r="162" spans="1:9" ht="12.75">
      <c r="A162" s="16"/>
      <c r="B162" s="5" t="s">
        <v>46</v>
      </c>
      <c r="C162" s="16"/>
      <c r="D162" s="16"/>
      <c r="E162" s="16"/>
      <c r="F162" s="5" t="s">
        <v>47</v>
      </c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10" t="s">
        <v>64</v>
      </c>
      <c r="C164" s="4"/>
      <c r="D164" s="4"/>
      <c r="E164" s="4"/>
      <c r="F164" s="10" t="s">
        <v>49</v>
      </c>
      <c r="G164" s="4"/>
      <c r="H164" s="4"/>
      <c r="I164" s="4"/>
    </row>
    <row r="165" spans="1:9" ht="12.75">
      <c r="A165" s="4"/>
      <c r="B165" s="55" t="s">
        <v>198</v>
      </c>
      <c r="C165" s="55"/>
      <c r="D165" s="55"/>
      <c r="E165" s="55"/>
      <c r="F165" s="55" t="s">
        <v>60</v>
      </c>
      <c r="G165" s="4"/>
      <c r="H165" s="4"/>
      <c r="I165" s="4"/>
    </row>
    <row r="166" spans="1:9" ht="12.75">
      <c r="A166" s="4"/>
      <c r="G166" s="4"/>
      <c r="H166" s="4"/>
      <c r="I166" s="4"/>
    </row>
    <row r="167" spans="1:9" ht="12.75">
      <c r="A167" s="5" t="s">
        <v>66</v>
      </c>
      <c r="B167" s="16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21"/>
      <c r="H168" s="22"/>
      <c r="I168" s="4"/>
    </row>
    <row r="169" spans="1:9" ht="12.75">
      <c r="A169" s="6" t="str">
        <f>+$A$6</f>
        <v>STEP</v>
      </c>
      <c r="B169" s="7" t="str">
        <f>+$B$6</f>
        <v>I</v>
      </c>
      <c r="C169" s="7" t="str">
        <f>+$C$6</f>
        <v>II</v>
      </c>
      <c r="D169" s="7" t="str">
        <f>+$D$6</f>
        <v>III</v>
      </c>
      <c r="E169" s="7" t="str">
        <f>+$E$6</f>
        <v>IV</v>
      </c>
      <c r="F169" s="7" t="str">
        <f>+$F$6</f>
        <v>V</v>
      </c>
      <c r="G169" s="7" t="str">
        <f>+$G$6</f>
        <v>VI</v>
      </c>
      <c r="H169" s="7" t="str">
        <f>+$H$6</f>
        <v>VII</v>
      </c>
      <c r="I169" s="4"/>
    </row>
    <row r="170" spans="1:9" ht="12.75">
      <c r="A170" s="16" t="str">
        <f>+$A$7</f>
        <v>GRADE</v>
      </c>
      <c r="B170" s="19" t="str">
        <f>+$B$7</f>
        <v>Entry</v>
      </c>
      <c r="C170" s="19" t="str">
        <f>+$C$7</f>
        <v>Intermed.</v>
      </c>
      <c r="D170" s="19" t="str">
        <f>+$D$7</f>
        <v>BASE PAY</v>
      </c>
      <c r="E170" s="19" t="str">
        <f>+$E$7</f>
        <v>Merit-1</v>
      </c>
      <c r="F170" s="19" t="str">
        <f>+$F$7</f>
        <v>Merit-2</v>
      </c>
      <c r="G170" s="19" t="str">
        <f>+$G$7</f>
        <v>Merit-3</v>
      </c>
      <c r="H170" s="19" t="str">
        <f>+$H$7</f>
        <v>Merit-4</v>
      </c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10" t="s">
        <v>40</v>
      </c>
      <c r="B172" s="9">
        <f>B19</f>
        <v>1438.1395902562501</v>
      </c>
      <c r="C172" s="9">
        <f>B172*1.05</f>
        <v>1510.0465697690627</v>
      </c>
      <c r="D172" s="9">
        <f>C172*1.05</f>
        <v>1585.548898257516</v>
      </c>
      <c r="E172" s="9">
        <f>D172*1.03</f>
        <v>1633.1153652052415</v>
      </c>
      <c r="F172" s="9">
        <f>E172*1.03</f>
        <v>1682.1088261613988</v>
      </c>
      <c r="G172" s="9">
        <f>F172*1.03</f>
        <v>1732.572090946241</v>
      </c>
      <c r="H172" s="9">
        <f>G172*1.03</f>
        <v>1784.5492536746283</v>
      </c>
      <c r="I172" s="4"/>
    </row>
    <row r="173" spans="1:9" ht="12.75">
      <c r="A173" s="4"/>
      <c r="B173" s="9"/>
      <c r="C173" s="4"/>
      <c r="D173" s="4"/>
      <c r="E173" s="4"/>
      <c r="F173" s="4"/>
      <c r="G173" s="4"/>
      <c r="H173" s="4"/>
      <c r="I173" s="4"/>
    </row>
    <row r="174" spans="1:9" ht="12.75">
      <c r="A174" s="10" t="s">
        <v>42</v>
      </c>
      <c r="B174" s="9">
        <f aca="true" t="shared" si="15" ref="B174:H174">B175/26</f>
        <v>663.7567339644231</v>
      </c>
      <c r="C174" s="9">
        <f t="shared" si="15"/>
        <v>696.9445706626443</v>
      </c>
      <c r="D174" s="9">
        <f t="shared" si="15"/>
        <v>731.7917991957765</v>
      </c>
      <c r="E174" s="9">
        <f t="shared" si="15"/>
        <v>753.7455531716498</v>
      </c>
      <c r="F174" s="9">
        <f t="shared" si="15"/>
        <v>776.3579197667995</v>
      </c>
      <c r="G174" s="9">
        <f t="shared" si="15"/>
        <v>799.6486573598036</v>
      </c>
      <c r="H174" s="9">
        <f t="shared" si="15"/>
        <v>823.6381170805978</v>
      </c>
      <c r="I174" s="4"/>
    </row>
    <row r="175" spans="1:9" ht="12.75">
      <c r="A175" s="10" t="s">
        <v>43</v>
      </c>
      <c r="B175" s="9">
        <f aca="true" t="shared" si="16" ref="B175:H175">B172*12</f>
        <v>17257.675083075002</v>
      </c>
      <c r="C175" s="9">
        <f t="shared" si="16"/>
        <v>18120.558837228753</v>
      </c>
      <c r="D175" s="9">
        <f t="shared" si="16"/>
        <v>19026.58677909019</v>
      </c>
      <c r="E175" s="9">
        <f t="shared" si="16"/>
        <v>19597.384382462897</v>
      </c>
      <c r="F175" s="9">
        <f t="shared" si="16"/>
        <v>20185.305913936787</v>
      </c>
      <c r="G175" s="9">
        <f t="shared" si="16"/>
        <v>20790.86509135489</v>
      </c>
      <c r="H175" s="9">
        <f t="shared" si="16"/>
        <v>21414.59104409554</v>
      </c>
      <c r="I175" s="4"/>
    </row>
    <row r="176" spans="1:9" ht="12.75">
      <c r="A176" s="10" t="s">
        <v>44</v>
      </c>
      <c r="B176" s="20">
        <f aca="true" t="shared" si="17" ref="B176:H176">B174/80</f>
        <v>8.296959174555289</v>
      </c>
      <c r="C176" s="20">
        <f t="shared" si="17"/>
        <v>8.711807133283054</v>
      </c>
      <c r="D176" s="20">
        <f t="shared" si="17"/>
        <v>9.147397489947206</v>
      </c>
      <c r="E176" s="20">
        <f t="shared" si="17"/>
        <v>9.421819414645622</v>
      </c>
      <c r="F176" s="20">
        <f t="shared" si="17"/>
        <v>9.704473997084992</v>
      </c>
      <c r="G176" s="20">
        <f t="shared" si="17"/>
        <v>9.995608216997544</v>
      </c>
      <c r="H176" s="20">
        <f t="shared" si="17"/>
        <v>10.295476463507473</v>
      </c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5" t="s">
        <v>45</v>
      </c>
      <c r="B178" s="16"/>
      <c r="C178" s="16"/>
      <c r="D178" s="16"/>
      <c r="E178" s="16"/>
      <c r="F178" s="16"/>
      <c r="I178" s="4"/>
    </row>
    <row r="179" spans="1:9" ht="12.75">
      <c r="A179" s="16"/>
      <c r="B179" s="16"/>
      <c r="C179" s="16"/>
      <c r="D179" s="16"/>
      <c r="E179" s="16"/>
      <c r="F179" s="16"/>
      <c r="G179" s="4"/>
      <c r="H179" s="4"/>
      <c r="I179" s="4"/>
    </row>
    <row r="180" spans="1:9" ht="12.75">
      <c r="A180" s="16"/>
      <c r="B180" s="5" t="s">
        <v>46</v>
      </c>
      <c r="C180" s="16"/>
      <c r="D180" s="16"/>
      <c r="E180" s="16"/>
      <c r="F180" s="5" t="s">
        <v>47</v>
      </c>
      <c r="G180" s="4"/>
      <c r="H180" s="4"/>
      <c r="I180" s="4"/>
    </row>
    <row r="181" spans="7:9" ht="12.75">
      <c r="G181" s="4"/>
      <c r="H181" s="4"/>
      <c r="I181" s="4"/>
    </row>
    <row r="182" spans="2:9" ht="12.75">
      <c r="B182" s="10" t="s">
        <v>67</v>
      </c>
      <c r="C182" s="4"/>
      <c r="D182" s="4"/>
      <c r="E182" s="4"/>
      <c r="F182" s="10" t="s">
        <v>68</v>
      </c>
      <c r="G182" s="4"/>
      <c r="I182" s="4"/>
    </row>
    <row r="183" spans="2:9" ht="12.75">
      <c r="B183" s="10" t="s">
        <v>69</v>
      </c>
      <c r="C183" s="4"/>
      <c r="D183" s="4"/>
      <c r="E183" s="4"/>
      <c r="F183" s="10" t="s">
        <v>51</v>
      </c>
      <c r="I183" s="4"/>
    </row>
    <row r="184" spans="2:9" ht="12.75">
      <c r="B184" s="10" t="s">
        <v>70</v>
      </c>
      <c r="C184" s="4"/>
      <c r="D184" s="4"/>
      <c r="E184" s="4"/>
      <c r="F184" s="10" t="s">
        <v>68</v>
      </c>
      <c r="I184" s="4"/>
    </row>
    <row r="185" spans="1:9" ht="12.75">
      <c r="A185" s="4"/>
      <c r="B185" s="10" t="s">
        <v>71</v>
      </c>
      <c r="C185" s="4"/>
      <c r="D185" s="4"/>
      <c r="E185" s="4"/>
      <c r="F185" s="10" t="s">
        <v>72</v>
      </c>
      <c r="G185" s="4"/>
      <c r="H185" s="4"/>
      <c r="I185" s="4"/>
    </row>
    <row r="186" spans="1:9" ht="12.75">
      <c r="A186" s="4"/>
      <c r="B186" s="10" t="s">
        <v>73</v>
      </c>
      <c r="C186" s="4"/>
      <c r="D186" s="4"/>
      <c r="E186" s="4"/>
      <c r="F186" s="10" t="s">
        <v>68</v>
      </c>
      <c r="G186" s="4"/>
      <c r="H186" s="4"/>
      <c r="I186" s="4"/>
    </row>
    <row r="187" spans="1:15" ht="12.75">
      <c r="A187" s="4"/>
      <c r="B187" s="10" t="s">
        <v>74</v>
      </c>
      <c r="C187" s="4"/>
      <c r="D187" s="4"/>
      <c r="E187" s="4"/>
      <c r="F187" s="10" t="s">
        <v>59</v>
      </c>
      <c r="H187" s="4"/>
      <c r="I187" s="4"/>
      <c r="K187" s="4"/>
      <c r="L187" s="4"/>
      <c r="M187" s="4"/>
      <c r="O187" s="4"/>
    </row>
    <row r="188" spans="1:15" ht="12.75">
      <c r="A188" s="4"/>
      <c r="B188" s="10" t="s">
        <v>75</v>
      </c>
      <c r="F188" s="10" t="s">
        <v>68</v>
      </c>
      <c r="G188" s="4"/>
      <c r="H188" s="4"/>
      <c r="I188" s="4"/>
      <c r="K188" s="4"/>
      <c r="L188" s="4"/>
      <c r="M188" s="4"/>
      <c r="O188" s="4"/>
    </row>
    <row r="189" spans="1:9" ht="12.75">
      <c r="A189" s="4"/>
      <c r="B189" s="10" t="s">
        <v>76</v>
      </c>
      <c r="C189" s="4"/>
      <c r="D189" s="4"/>
      <c r="E189" s="4"/>
      <c r="F189" s="10" t="s">
        <v>77</v>
      </c>
      <c r="H189" s="4"/>
      <c r="I189" s="4"/>
    </row>
    <row r="190" spans="1:9" ht="12.75">
      <c r="A190" s="4"/>
      <c r="B190" s="10" t="s">
        <v>78</v>
      </c>
      <c r="C190" s="4"/>
      <c r="D190" s="4"/>
      <c r="E190" s="4"/>
      <c r="F190" s="10" t="s">
        <v>49</v>
      </c>
      <c r="G190" s="4"/>
      <c r="H190" s="4"/>
      <c r="I190" s="4"/>
    </row>
    <row r="191" spans="1:9" ht="12.75">
      <c r="A191" s="4"/>
      <c r="B191" s="10" t="s">
        <v>79</v>
      </c>
      <c r="C191" s="4"/>
      <c r="D191" s="4"/>
      <c r="E191" s="4"/>
      <c r="F191" s="10" t="s">
        <v>80</v>
      </c>
      <c r="G191" s="4"/>
      <c r="H191" s="4"/>
      <c r="I191" s="4"/>
    </row>
    <row r="192" spans="1:9" ht="12.75">
      <c r="A192" s="4"/>
      <c r="B192" s="10" t="s">
        <v>267</v>
      </c>
      <c r="C192" s="4"/>
      <c r="D192" s="4"/>
      <c r="E192" s="4"/>
      <c r="F192" s="10" t="s">
        <v>60</v>
      </c>
      <c r="G192" s="4"/>
      <c r="H192" s="4"/>
      <c r="I192" s="4"/>
    </row>
    <row r="193" spans="1:9" ht="12.75">
      <c r="A193" s="4"/>
      <c r="B193" s="10" t="s">
        <v>81</v>
      </c>
      <c r="F193" s="10" t="s">
        <v>68</v>
      </c>
      <c r="G193" s="4"/>
      <c r="H193" s="4"/>
      <c r="I193" s="4"/>
    </row>
    <row r="194" spans="1:9" ht="12.75">
      <c r="A194" s="4"/>
      <c r="B194" s="10" t="s">
        <v>82</v>
      </c>
      <c r="C194" s="4"/>
      <c r="D194" s="4"/>
      <c r="E194" s="4"/>
      <c r="F194" s="10" t="s">
        <v>60</v>
      </c>
      <c r="G194" s="4"/>
      <c r="H194" s="4"/>
      <c r="I194" s="4"/>
    </row>
    <row r="195" spans="1:9" ht="12.75">
      <c r="A195" s="4"/>
      <c r="G195" s="4"/>
      <c r="H195" s="4"/>
      <c r="I195" s="4"/>
    </row>
    <row r="196" spans="1:9" ht="12.75">
      <c r="A196" s="4"/>
      <c r="H196" s="4"/>
      <c r="I196" s="4"/>
    </row>
    <row r="197" spans="1:9" ht="12.75">
      <c r="A197" s="10"/>
      <c r="B197" s="4"/>
      <c r="C197" s="4"/>
      <c r="D197" s="4"/>
      <c r="E197" s="4"/>
      <c r="F197" s="4"/>
      <c r="G197" s="4"/>
      <c r="H197" s="4"/>
      <c r="I197" s="4"/>
    </row>
    <row r="198" spans="1:9" ht="19.5">
      <c r="A198" s="12" t="str">
        <f>+$A$52</f>
        <v>CLASSIFIED PAY PLAN  DETAIL</v>
      </c>
      <c r="B198" s="23"/>
      <c r="C198" s="23"/>
      <c r="D198" s="23"/>
      <c r="E198" s="23"/>
      <c r="F198" s="23"/>
      <c r="G198" s="24"/>
      <c r="H198" s="25"/>
      <c r="I198" s="4"/>
    </row>
    <row r="199" spans="1:9" ht="19.5">
      <c r="A199" s="12" t="str">
        <f>+$A$53</f>
        <v>FY 2007-08</v>
      </c>
      <c r="B199" s="23"/>
      <c r="C199" s="23"/>
      <c r="D199" s="23"/>
      <c r="E199" s="23"/>
      <c r="F199" s="23"/>
      <c r="G199" s="24"/>
      <c r="H199" s="25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5" t="s">
        <v>83</v>
      </c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21"/>
      <c r="H202" s="22"/>
      <c r="I202" s="4"/>
    </row>
    <row r="203" spans="1:9" ht="12.75">
      <c r="A203" s="6" t="str">
        <f>+$A$6</f>
        <v>STEP</v>
      </c>
      <c r="B203" s="7" t="str">
        <f>+$B$6</f>
        <v>I</v>
      </c>
      <c r="C203" s="7" t="str">
        <f>+$C$6</f>
        <v>II</v>
      </c>
      <c r="D203" s="7" t="str">
        <f>+$D$6</f>
        <v>III</v>
      </c>
      <c r="E203" s="7" t="str">
        <f>+$E$6</f>
        <v>IV</v>
      </c>
      <c r="F203" s="7" t="str">
        <f>+$F$6</f>
        <v>V</v>
      </c>
      <c r="G203" s="7" t="str">
        <f>+$G$6</f>
        <v>VI</v>
      </c>
      <c r="H203" s="7" t="str">
        <f>+$H$6</f>
        <v>VII</v>
      </c>
      <c r="I203" s="4"/>
    </row>
    <row r="204" spans="1:9" ht="12.75">
      <c r="A204" s="16" t="str">
        <f>+$A$7</f>
        <v>GRADE</v>
      </c>
      <c r="B204" s="19" t="str">
        <f>+$B$7</f>
        <v>Entry</v>
      </c>
      <c r="C204" s="19" t="str">
        <f>+$C$7</f>
        <v>Intermed.</v>
      </c>
      <c r="D204" s="19" t="str">
        <f>+$D$7</f>
        <v>BASE PAY</v>
      </c>
      <c r="E204" s="19" t="str">
        <f>+$E$7</f>
        <v>Merit-1</v>
      </c>
      <c r="F204" s="19" t="str">
        <f>+$F$7</f>
        <v>Merit-2</v>
      </c>
      <c r="G204" s="19" t="str">
        <f>+$G$7</f>
        <v>Merit-3</v>
      </c>
      <c r="H204" s="19" t="str">
        <f>+$H$7</f>
        <v>Merit-4</v>
      </c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10" t="s">
        <v>40</v>
      </c>
      <c r="B206" s="9">
        <f>B21</f>
        <v>1510.0465697690627</v>
      </c>
      <c r="C206" s="9">
        <f>B206*1.05</f>
        <v>1585.548898257516</v>
      </c>
      <c r="D206" s="9">
        <f>C206*1.05</f>
        <v>1664.8263431703917</v>
      </c>
      <c r="E206" s="9">
        <f>D206*1.03</f>
        <v>1714.7711334655035</v>
      </c>
      <c r="F206" s="9">
        <f>E206*1.03</f>
        <v>1766.2142674694685</v>
      </c>
      <c r="G206" s="9">
        <f>F206*1.03</f>
        <v>1819.2006954935525</v>
      </c>
      <c r="H206" s="9">
        <f>G206*1.03</f>
        <v>1873.7767163583592</v>
      </c>
      <c r="I206" s="4"/>
    </row>
    <row r="207" spans="1:9" ht="12.75">
      <c r="A207" s="4"/>
      <c r="B207" s="9"/>
      <c r="C207" s="4"/>
      <c r="D207" s="4"/>
      <c r="E207" s="4"/>
      <c r="F207" s="4"/>
      <c r="G207" s="4"/>
      <c r="H207" s="4"/>
      <c r="I207" s="4"/>
    </row>
    <row r="208" spans="1:9" ht="12.75">
      <c r="A208" s="10" t="s">
        <v>42</v>
      </c>
      <c r="B208" s="9">
        <f aca="true" t="shared" si="18" ref="B208:H208">B209/26</f>
        <v>696.9445706626443</v>
      </c>
      <c r="C208" s="9">
        <f t="shared" si="18"/>
        <v>731.7917991957765</v>
      </c>
      <c r="D208" s="9">
        <f t="shared" si="18"/>
        <v>768.3813891555654</v>
      </c>
      <c r="E208" s="9">
        <f t="shared" si="18"/>
        <v>791.4328308302324</v>
      </c>
      <c r="F208" s="9">
        <f t="shared" si="18"/>
        <v>815.1758157551393</v>
      </c>
      <c r="G208" s="9">
        <f t="shared" si="18"/>
        <v>839.6310902277935</v>
      </c>
      <c r="H208" s="9">
        <f t="shared" si="18"/>
        <v>864.8200229346273</v>
      </c>
      <c r="I208" s="4"/>
    </row>
    <row r="209" spans="1:9" ht="12.75">
      <c r="A209" s="10" t="s">
        <v>43</v>
      </c>
      <c r="B209" s="9">
        <f aca="true" t="shared" si="19" ref="B209:H209">B206*12</f>
        <v>18120.558837228753</v>
      </c>
      <c r="C209" s="9">
        <f t="shared" si="19"/>
        <v>19026.58677909019</v>
      </c>
      <c r="D209" s="9">
        <f t="shared" si="19"/>
        <v>19977.9161180447</v>
      </c>
      <c r="E209" s="9">
        <f t="shared" si="19"/>
        <v>20577.253601586042</v>
      </c>
      <c r="F209" s="9">
        <f t="shared" si="19"/>
        <v>21194.57120963362</v>
      </c>
      <c r="G209" s="9">
        <f t="shared" si="19"/>
        <v>21830.40834592263</v>
      </c>
      <c r="H209" s="9">
        <f t="shared" si="19"/>
        <v>22485.32059630031</v>
      </c>
      <c r="I209" s="4"/>
    </row>
    <row r="210" spans="1:9" ht="12.75">
      <c r="A210" s="10" t="s">
        <v>44</v>
      </c>
      <c r="B210" s="20">
        <f aca="true" t="shared" si="20" ref="B210:H210">B208/80</f>
        <v>8.711807133283054</v>
      </c>
      <c r="C210" s="20">
        <f t="shared" si="20"/>
        <v>9.147397489947206</v>
      </c>
      <c r="D210" s="20">
        <f t="shared" si="20"/>
        <v>9.604767364444568</v>
      </c>
      <c r="E210" s="20">
        <f t="shared" si="20"/>
        <v>9.892910385377906</v>
      </c>
      <c r="F210" s="20">
        <f t="shared" si="20"/>
        <v>10.189697696939241</v>
      </c>
      <c r="G210" s="20">
        <f t="shared" si="20"/>
        <v>10.495388627847419</v>
      </c>
      <c r="H210" s="20">
        <f t="shared" si="20"/>
        <v>10.810250286682841</v>
      </c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5" t="s">
        <v>45</v>
      </c>
      <c r="B212" s="16"/>
      <c r="C212" s="16"/>
      <c r="D212" s="16"/>
      <c r="E212" s="16"/>
      <c r="F212" s="16"/>
      <c r="G212" s="4"/>
      <c r="H212" s="4"/>
      <c r="I212" s="4"/>
    </row>
    <row r="213" spans="1:9" ht="12.75">
      <c r="A213" s="16"/>
      <c r="B213" s="16"/>
      <c r="C213" s="16"/>
      <c r="D213" s="16"/>
      <c r="E213" s="16"/>
      <c r="F213" s="16"/>
      <c r="G213" s="4"/>
      <c r="H213" s="4"/>
      <c r="I213" s="4"/>
    </row>
    <row r="214" spans="1:9" ht="12.75">
      <c r="A214" s="16"/>
      <c r="B214" s="5" t="s">
        <v>46</v>
      </c>
      <c r="C214" s="16"/>
      <c r="D214" s="16"/>
      <c r="E214" s="16"/>
      <c r="F214" s="5" t="s">
        <v>47</v>
      </c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H216" s="4"/>
      <c r="I216" s="4"/>
    </row>
    <row r="217" spans="2:9" ht="12.75">
      <c r="B217" s="10" t="s">
        <v>84</v>
      </c>
      <c r="C217" s="4"/>
      <c r="D217" s="4"/>
      <c r="E217" s="4"/>
      <c r="F217" s="10" t="s">
        <v>85</v>
      </c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5" t="s">
        <v>86</v>
      </c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21"/>
      <c r="H222" s="22"/>
      <c r="I222" s="4"/>
    </row>
    <row r="223" spans="1:9" ht="12.75">
      <c r="A223" s="6" t="str">
        <f>+$A$6</f>
        <v>STEP</v>
      </c>
      <c r="B223" s="7" t="str">
        <f>+$B$6</f>
        <v>I</v>
      </c>
      <c r="C223" s="7" t="str">
        <f>+$C$6</f>
        <v>II</v>
      </c>
      <c r="D223" s="7" t="str">
        <f>+$D$6</f>
        <v>III</v>
      </c>
      <c r="E223" s="7" t="str">
        <f>+$E$6</f>
        <v>IV</v>
      </c>
      <c r="F223" s="7" t="str">
        <f>+$F$6</f>
        <v>V</v>
      </c>
      <c r="G223" s="7" t="str">
        <f>+$G$6</f>
        <v>VI</v>
      </c>
      <c r="H223" s="7" t="str">
        <f>+$H$6</f>
        <v>VII</v>
      </c>
      <c r="I223" s="4"/>
    </row>
    <row r="224" spans="1:9" ht="12.75">
      <c r="A224" s="16" t="str">
        <f>+$A$7</f>
        <v>GRADE</v>
      </c>
      <c r="B224" s="19" t="str">
        <f>+$B$7</f>
        <v>Entry</v>
      </c>
      <c r="C224" s="19" t="str">
        <f>+$C$7</f>
        <v>Intermed.</v>
      </c>
      <c r="D224" s="19" t="str">
        <f>+$D$7</f>
        <v>BASE PAY</v>
      </c>
      <c r="E224" s="19" t="str">
        <f>+$E$7</f>
        <v>Merit-1</v>
      </c>
      <c r="F224" s="19" t="str">
        <f>+$F$7</f>
        <v>Merit-2</v>
      </c>
      <c r="G224" s="19" t="str">
        <f>+$G$7</f>
        <v>Merit-3</v>
      </c>
      <c r="H224" s="19" t="str">
        <f>+$H$7</f>
        <v>Merit-4</v>
      </c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10" t="s">
        <v>40</v>
      </c>
      <c r="B226" s="9">
        <f>B23</f>
        <v>1585.548898257516</v>
      </c>
      <c r="C226" s="9">
        <f>B226*1.05</f>
        <v>1664.8263431703917</v>
      </c>
      <c r="D226" s="9">
        <f>C226*1.05</f>
        <v>1748.0676603289114</v>
      </c>
      <c r="E226" s="9">
        <f>D226*1.03</f>
        <v>1800.5096901387788</v>
      </c>
      <c r="F226" s="9">
        <f>E226*1.03</f>
        <v>1854.524980842942</v>
      </c>
      <c r="G226" s="9">
        <f>F226*1.03</f>
        <v>1910.1607302682305</v>
      </c>
      <c r="H226" s="9">
        <f>G226*1.03</f>
        <v>1967.4655521762775</v>
      </c>
      <c r="I226" s="4"/>
    </row>
    <row r="227" spans="1:9" ht="12.75">
      <c r="A227" s="4"/>
      <c r="B227" s="9"/>
      <c r="C227" s="4"/>
      <c r="D227" s="4"/>
      <c r="E227" s="4"/>
      <c r="F227" s="4"/>
      <c r="G227" s="4"/>
      <c r="H227" s="4"/>
      <c r="I227" s="4"/>
    </row>
    <row r="228" spans="1:9" ht="12.75">
      <c r="A228" s="10" t="s">
        <v>42</v>
      </c>
      <c r="B228" s="9">
        <f aca="true" t="shared" si="21" ref="B228:H228">B229/26</f>
        <v>731.7917991957765</v>
      </c>
      <c r="C228" s="9">
        <f t="shared" si="21"/>
        <v>768.3813891555654</v>
      </c>
      <c r="D228" s="9">
        <f t="shared" si="21"/>
        <v>806.8004586133437</v>
      </c>
      <c r="E228" s="9">
        <f t="shared" si="21"/>
        <v>831.004472371744</v>
      </c>
      <c r="F228" s="9">
        <f t="shared" si="21"/>
        <v>855.9346065428964</v>
      </c>
      <c r="G228" s="9">
        <f t="shared" si="21"/>
        <v>881.6126447391833</v>
      </c>
      <c r="H228" s="9">
        <f t="shared" si="21"/>
        <v>908.0610240813587</v>
      </c>
      <c r="I228" s="4"/>
    </row>
    <row r="229" spans="1:9" ht="12.75">
      <c r="A229" s="10" t="s">
        <v>43</v>
      </c>
      <c r="B229" s="9">
        <f aca="true" t="shared" si="22" ref="B229:H229">B226*12</f>
        <v>19026.58677909019</v>
      </c>
      <c r="C229" s="9">
        <f t="shared" si="22"/>
        <v>19977.9161180447</v>
      </c>
      <c r="D229" s="9">
        <f t="shared" si="22"/>
        <v>20976.811923946938</v>
      </c>
      <c r="E229" s="9">
        <f t="shared" si="22"/>
        <v>21606.116281665345</v>
      </c>
      <c r="F229" s="9">
        <f t="shared" si="22"/>
        <v>22254.299770115307</v>
      </c>
      <c r="G229" s="9">
        <f t="shared" si="22"/>
        <v>22921.928763218766</v>
      </c>
      <c r="H229" s="9">
        <f t="shared" si="22"/>
        <v>23609.586626115328</v>
      </c>
      <c r="I229" s="4"/>
    </row>
    <row r="230" spans="1:9" ht="12.75">
      <c r="A230" s="10" t="s">
        <v>44</v>
      </c>
      <c r="B230" s="20">
        <f aca="true" t="shared" si="23" ref="B230:H230">B228/80</f>
        <v>9.147397489947206</v>
      </c>
      <c r="C230" s="20">
        <f t="shared" si="23"/>
        <v>9.604767364444568</v>
      </c>
      <c r="D230" s="20">
        <f t="shared" si="23"/>
        <v>10.085005732666797</v>
      </c>
      <c r="E230" s="20">
        <f t="shared" si="23"/>
        <v>10.3875559046468</v>
      </c>
      <c r="F230" s="20">
        <f t="shared" si="23"/>
        <v>10.699182581786205</v>
      </c>
      <c r="G230" s="20">
        <f t="shared" si="23"/>
        <v>11.020158059239792</v>
      </c>
      <c r="H230" s="20">
        <f t="shared" si="23"/>
        <v>11.350762801016984</v>
      </c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5" t="s">
        <v>45</v>
      </c>
      <c r="B232" s="16"/>
      <c r="C232" s="16"/>
      <c r="D232" s="16"/>
      <c r="E232" s="16"/>
      <c r="F232" s="16"/>
      <c r="G232" s="4"/>
      <c r="H232" s="4"/>
      <c r="I232" s="4"/>
    </row>
    <row r="233" spans="1:9" ht="12.75">
      <c r="A233" s="16"/>
      <c r="B233" s="16"/>
      <c r="C233" s="16"/>
      <c r="D233" s="16"/>
      <c r="E233" s="16"/>
      <c r="F233" s="16"/>
      <c r="G233" s="4"/>
      <c r="H233" s="4"/>
      <c r="I233" s="4"/>
    </row>
    <row r="234" spans="1:9" ht="12.75">
      <c r="A234" s="16"/>
      <c r="B234" s="5" t="s">
        <v>46</v>
      </c>
      <c r="C234" s="16"/>
      <c r="D234" s="16"/>
      <c r="E234" s="16"/>
      <c r="F234" s="5" t="s">
        <v>47</v>
      </c>
      <c r="G234" s="4"/>
      <c r="H234" s="4"/>
      <c r="I234" s="4"/>
    </row>
    <row r="235" spans="1:9" ht="12.75">
      <c r="A235" s="16"/>
      <c r="B235" s="5"/>
      <c r="C235" s="16"/>
      <c r="D235" s="16"/>
      <c r="E235" s="16"/>
      <c r="F235" s="5"/>
      <c r="G235" s="4"/>
      <c r="H235" s="4"/>
      <c r="I235" s="4"/>
    </row>
    <row r="236" spans="1:9" ht="12.75">
      <c r="A236" s="4"/>
      <c r="B236" s="4" t="s">
        <v>233</v>
      </c>
      <c r="C236" s="4"/>
      <c r="D236" s="4"/>
      <c r="E236" s="4"/>
      <c r="F236" s="4" t="s">
        <v>51</v>
      </c>
      <c r="G236" s="4"/>
      <c r="H236" s="4"/>
      <c r="I236" s="4"/>
    </row>
    <row r="237" spans="1:9" ht="12.75">
      <c r="A237" s="4"/>
      <c r="B237" s="4" t="s">
        <v>87</v>
      </c>
      <c r="C237" s="4"/>
      <c r="D237" s="4"/>
      <c r="E237" s="4"/>
      <c r="F237" s="4" t="s">
        <v>88</v>
      </c>
      <c r="G237" s="4"/>
      <c r="H237" s="4"/>
      <c r="I237" s="4"/>
    </row>
    <row r="238" spans="1:9" ht="12.75">
      <c r="A238" s="4"/>
      <c r="B238" s="10" t="s">
        <v>89</v>
      </c>
      <c r="C238" s="4"/>
      <c r="D238" s="4"/>
      <c r="E238" s="4"/>
      <c r="F238" s="10" t="s">
        <v>63</v>
      </c>
      <c r="G238" s="4"/>
      <c r="H238" s="4"/>
      <c r="I238" s="4"/>
    </row>
    <row r="239" spans="1:9" ht="12.75">
      <c r="A239" s="4"/>
      <c r="B239" s="10" t="s">
        <v>90</v>
      </c>
      <c r="C239" s="4"/>
      <c r="D239" s="4"/>
      <c r="E239" s="4"/>
      <c r="F239" s="10" t="s">
        <v>59</v>
      </c>
      <c r="G239" s="4"/>
      <c r="H239" s="4"/>
      <c r="I239" s="4"/>
    </row>
    <row r="240" spans="2:9" ht="12.75">
      <c r="B240" s="10" t="s">
        <v>91</v>
      </c>
      <c r="C240" s="4"/>
      <c r="D240" s="4"/>
      <c r="E240" s="4"/>
      <c r="F240" s="10" t="s">
        <v>49</v>
      </c>
      <c r="I240" s="4"/>
    </row>
    <row r="241" spans="2:9" ht="12.75">
      <c r="B241" s="10" t="s">
        <v>268</v>
      </c>
      <c r="F241" s="10" t="s">
        <v>60</v>
      </c>
      <c r="I241" s="4"/>
    </row>
    <row r="242" spans="1:9" ht="12.75">
      <c r="A242" s="10"/>
      <c r="B242" s="4"/>
      <c r="C242" s="4"/>
      <c r="D242" s="4"/>
      <c r="E242" s="4"/>
      <c r="F242" s="4"/>
      <c r="G242" s="4"/>
      <c r="H242" s="4"/>
      <c r="I242" s="4"/>
    </row>
    <row r="243" spans="1:9" ht="19.5">
      <c r="A243" s="12" t="str">
        <f>+$A$52</f>
        <v>CLASSIFIED PAY PLAN  DETAIL</v>
      </c>
      <c r="B243" s="23"/>
      <c r="C243" s="23"/>
      <c r="D243" s="23"/>
      <c r="E243" s="23"/>
      <c r="F243" s="23"/>
      <c r="G243" s="24"/>
      <c r="H243" s="25"/>
      <c r="I243" s="4"/>
    </row>
    <row r="244" spans="1:9" ht="19.5">
      <c r="A244" s="12" t="str">
        <f>+$A$53</f>
        <v>FY 2007-08</v>
      </c>
      <c r="B244" s="23"/>
      <c r="C244" s="23"/>
      <c r="D244" s="23"/>
      <c r="E244" s="23"/>
      <c r="F244" s="23"/>
      <c r="G244" s="24"/>
      <c r="H244" s="25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5" t="s">
        <v>92</v>
      </c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21"/>
      <c r="H247" s="22"/>
      <c r="I247" s="4"/>
    </row>
    <row r="248" spans="1:9" ht="12.75">
      <c r="A248" s="6" t="str">
        <f>+$A$6</f>
        <v>STEP</v>
      </c>
      <c r="B248" s="7" t="str">
        <f>+$B$6</f>
        <v>I</v>
      </c>
      <c r="C248" s="7" t="str">
        <f>+$C$6</f>
        <v>II</v>
      </c>
      <c r="D248" s="7" t="str">
        <f>+$D$6</f>
        <v>III</v>
      </c>
      <c r="E248" s="7" t="str">
        <f>+$E$6</f>
        <v>IV</v>
      </c>
      <c r="F248" s="7" t="str">
        <f>+$F$6</f>
        <v>V</v>
      </c>
      <c r="G248" s="7" t="str">
        <f>+$G$6</f>
        <v>VI</v>
      </c>
      <c r="H248" s="7" t="str">
        <f>+$H$6</f>
        <v>VII</v>
      </c>
      <c r="I248" s="4"/>
    </row>
    <row r="249" spans="1:9" ht="12.75">
      <c r="A249" s="16" t="str">
        <f>+$A$7</f>
        <v>GRADE</v>
      </c>
      <c r="B249" s="19" t="str">
        <f>+$B$7</f>
        <v>Entry</v>
      </c>
      <c r="C249" s="19" t="str">
        <f>+$C$7</f>
        <v>Intermed.</v>
      </c>
      <c r="D249" s="19" t="str">
        <f>+$D$7</f>
        <v>BASE PAY</v>
      </c>
      <c r="E249" s="19" t="str">
        <f>+$E$7</f>
        <v>Merit-1</v>
      </c>
      <c r="F249" s="19" t="str">
        <f>+$F$7</f>
        <v>Merit-2</v>
      </c>
      <c r="G249" s="19" t="str">
        <f>+$G$7</f>
        <v>Merit-3</v>
      </c>
      <c r="H249" s="19" t="str">
        <f>+$H$7</f>
        <v>Merit-4</v>
      </c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10" t="s">
        <v>40</v>
      </c>
      <c r="B251" s="9">
        <f>B25</f>
        <v>1664.8263431703917</v>
      </c>
      <c r="C251" s="9">
        <f>B251*1.05</f>
        <v>1748.0676603289114</v>
      </c>
      <c r="D251" s="9">
        <f>C251*1.05</f>
        <v>1835.471043345357</v>
      </c>
      <c r="E251" s="9">
        <f>D251*1.03</f>
        <v>1890.5351746457177</v>
      </c>
      <c r="F251" s="9">
        <f>E251*1.03</f>
        <v>1947.2512298850893</v>
      </c>
      <c r="G251" s="9">
        <f>F251*1.03</f>
        <v>2005.668766781642</v>
      </c>
      <c r="H251" s="9">
        <f>G251*1.03</f>
        <v>2065.8388297850915</v>
      </c>
      <c r="I251" s="4"/>
    </row>
    <row r="252" spans="1:9" ht="12.75">
      <c r="A252" s="4"/>
      <c r="B252" s="9"/>
      <c r="C252" s="4"/>
      <c r="D252" s="4"/>
      <c r="E252" s="4"/>
      <c r="F252" s="4"/>
      <c r="G252" s="4"/>
      <c r="H252" s="4"/>
      <c r="I252" s="4"/>
    </row>
    <row r="253" spans="1:9" ht="12.75">
      <c r="A253" s="10" t="s">
        <v>42</v>
      </c>
      <c r="B253" s="9">
        <f aca="true" t="shared" si="24" ref="B253:H253">B254/26</f>
        <v>768.3813891555654</v>
      </c>
      <c r="C253" s="9">
        <f t="shared" si="24"/>
        <v>806.8004586133437</v>
      </c>
      <c r="D253" s="9">
        <f t="shared" si="24"/>
        <v>847.140481544011</v>
      </c>
      <c r="E253" s="9">
        <f t="shared" si="24"/>
        <v>872.5546959903312</v>
      </c>
      <c r="F253" s="9">
        <f t="shared" si="24"/>
        <v>898.7313368700413</v>
      </c>
      <c r="G253" s="9">
        <f t="shared" si="24"/>
        <v>925.6932769761424</v>
      </c>
      <c r="H253" s="9">
        <f t="shared" si="24"/>
        <v>953.4640752854268</v>
      </c>
      <c r="I253" s="4"/>
    </row>
    <row r="254" spans="1:9" ht="12.75">
      <c r="A254" s="10" t="s">
        <v>43</v>
      </c>
      <c r="B254" s="9">
        <f aca="true" t="shared" si="25" ref="B254:H254">B251*12</f>
        <v>19977.9161180447</v>
      </c>
      <c r="C254" s="9">
        <f t="shared" si="25"/>
        <v>20976.811923946938</v>
      </c>
      <c r="D254" s="9">
        <f t="shared" si="25"/>
        <v>22025.652520144286</v>
      </c>
      <c r="E254" s="9">
        <f t="shared" si="25"/>
        <v>22686.42209574861</v>
      </c>
      <c r="F254" s="9">
        <f t="shared" si="25"/>
        <v>23367.014758621073</v>
      </c>
      <c r="G254" s="9">
        <f t="shared" si="25"/>
        <v>24068.025201379704</v>
      </c>
      <c r="H254" s="9">
        <f t="shared" si="25"/>
        <v>24790.0659574211</v>
      </c>
      <c r="I254" s="4"/>
    </row>
    <row r="255" spans="1:9" ht="12.75">
      <c r="A255" s="10" t="s">
        <v>44</v>
      </c>
      <c r="B255" s="20">
        <f aca="true" t="shared" si="26" ref="B255:H255">B253/80</f>
        <v>9.604767364444568</v>
      </c>
      <c r="C255" s="20">
        <f t="shared" si="26"/>
        <v>10.085005732666797</v>
      </c>
      <c r="D255" s="20">
        <f t="shared" si="26"/>
        <v>10.589256019300137</v>
      </c>
      <c r="E255" s="20">
        <f t="shared" si="26"/>
        <v>10.90693369987914</v>
      </c>
      <c r="F255" s="20">
        <f t="shared" si="26"/>
        <v>11.234141710875516</v>
      </c>
      <c r="G255" s="20">
        <f t="shared" si="26"/>
        <v>11.57116596220178</v>
      </c>
      <c r="H255" s="20">
        <f t="shared" si="26"/>
        <v>11.918300941067836</v>
      </c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5" t="s">
        <v>45</v>
      </c>
      <c r="B257" s="16"/>
      <c r="C257" s="16"/>
      <c r="D257" s="16"/>
      <c r="E257" s="16"/>
      <c r="F257" s="16"/>
      <c r="G257" s="4"/>
      <c r="H257" s="4"/>
      <c r="I257" s="4"/>
    </row>
    <row r="258" spans="1:9" ht="12.75">
      <c r="A258" s="16"/>
      <c r="B258" s="16"/>
      <c r="C258" s="16"/>
      <c r="D258" s="16"/>
      <c r="E258" s="16"/>
      <c r="F258" s="16"/>
      <c r="G258" s="4"/>
      <c r="H258" s="4"/>
      <c r="I258" s="4"/>
    </row>
    <row r="259" spans="1:9" ht="12.75">
      <c r="A259" s="16"/>
      <c r="B259" s="5" t="s">
        <v>46</v>
      </c>
      <c r="C259" s="16"/>
      <c r="D259" s="16"/>
      <c r="E259" s="16"/>
      <c r="F259" s="5" t="s">
        <v>47</v>
      </c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/>
      <c r="G261" s="4"/>
      <c r="H261" s="4"/>
      <c r="I261" s="4"/>
    </row>
    <row r="262" spans="1:9" ht="12.75">
      <c r="A262" s="4"/>
      <c r="B262" s="10" t="s">
        <v>93</v>
      </c>
      <c r="C262" s="4"/>
      <c r="D262" s="4"/>
      <c r="E262" s="4"/>
      <c r="F262" s="10" t="s">
        <v>68</v>
      </c>
      <c r="G262" s="4"/>
      <c r="H262" s="4"/>
      <c r="I262" s="4"/>
    </row>
    <row r="263" spans="1:9" ht="12.75">
      <c r="A263" s="4"/>
      <c r="B263" s="10" t="s">
        <v>94</v>
      </c>
      <c r="C263" s="4"/>
      <c r="D263" s="4"/>
      <c r="E263" s="4"/>
      <c r="F263" s="10" t="s">
        <v>68</v>
      </c>
      <c r="G263" s="4"/>
      <c r="H263" s="4"/>
      <c r="I263" s="4"/>
    </row>
    <row r="264" spans="1:9" ht="12.75">
      <c r="A264" s="183"/>
      <c r="B264" s="213" t="s">
        <v>239</v>
      </c>
      <c r="C264" s="182"/>
      <c r="D264" s="182"/>
      <c r="E264" s="182"/>
      <c r="F264" s="213" t="s">
        <v>68</v>
      </c>
      <c r="G264" s="182"/>
      <c r="H264" s="4"/>
      <c r="I264" s="4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5" t="s">
        <v>95</v>
      </c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4"/>
      <c r="E270" s="4"/>
      <c r="F270" s="4"/>
      <c r="G270" s="21"/>
      <c r="H270" s="22"/>
      <c r="I270" s="4"/>
    </row>
    <row r="271" spans="1:9" ht="12.75">
      <c r="A271" s="6" t="str">
        <f>+$A$6</f>
        <v>STEP</v>
      </c>
      <c r="B271" s="7" t="str">
        <f>+$B$6</f>
        <v>I</v>
      </c>
      <c r="C271" s="7" t="str">
        <f>+$C$6</f>
        <v>II</v>
      </c>
      <c r="D271" s="7" t="str">
        <f>+$D$6</f>
        <v>III</v>
      </c>
      <c r="E271" s="7" t="str">
        <f>+$E$6</f>
        <v>IV</v>
      </c>
      <c r="F271" s="7" t="str">
        <f>+$F$6</f>
        <v>V</v>
      </c>
      <c r="G271" s="7" t="str">
        <f>+$G$6</f>
        <v>VI</v>
      </c>
      <c r="H271" s="7" t="str">
        <f>+$H$6</f>
        <v>VII</v>
      </c>
      <c r="I271" s="4"/>
    </row>
    <row r="272" spans="1:9" ht="12.75">
      <c r="A272" s="16" t="str">
        <f>+$A$7</f>
        <v>GRADE</v>
      </c>
      <c r="B272" s="19" t="str">
        <f>+$B$7</f>
        <v>Entry</v>
      </c>
      <c r="C272" s="19" t="str">
        <f>+$C$7</f>
        <v>Intermed.</v>
      </c>
      <c r="D272" s="19" t="str">
        <f>+$D$7</f>
        <v>BASE PAY</v>
      </c>
      <c r="E272" s="19" t="str">
        <f>+$E$7</f>
        <v>Merit-1</v>
      </c>
      <c r="F272" s="19" t="str">
        <f>+$F$7</f>
        <v>Merit-2</v>
      </c>
      <c r="G272" s="19" t="str">
        <f>+$G$7</f>
        <v>Merit-3</v>
      </c>
      <c r="H272" s="19" t="str">
        <f>+$H$7</f>
        <v>Merit-4</v>
      </c>
      <c r="I272" s="4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10" t="s">
        <v>40</v>
      </c>
      <c r="B274" s="9">
        <f>B27</f>
        <v>1748.0676603289114</v>
      </c>
      <c r="C274" s="9">
        <f>B274*1.05</f>
        <v>1835.471043345357</v>
      </c>
      <c r="D274" s="9">
        <f>C274*1.05</f>
        <v>1927.244595512625</v>
      </c>
      <c r="E274" s="9">
        <f>D274*1.03</f>
        <v>1985.0619333780037</v>
      </c>
      <c r="F274" s="9">
        <f>E274*1.03</f>
        <v>2044.6137913793439</v>
      </c>
      <c r="G274" s="9">
        <f>F274*1.03</f>
        <v>2105.952205120724</v>
      </c>
      <c r="H274" s="9">
        <f>G274*1.03</f>
        <v>2169.130771274346</v>
      </c>
      <c r="I274" s="4"/>
    </row>
    <row r="275" spans="1:9" ht="12.75">
      <c r="A275" s="4"/>
      <c r="B275" s="9"/>
      <c r="C275" s="4"/>
      <c r="D275" s="4"/>
      <c r="E275" s="4"/>
      <c r="F275" s="4"/>
      <c r="G275" s="4"/>
      <c r="H275" s="4"/>
      <c r="I275" s="4"/>
    </row>
    <row r="276" spans="1:9" ht="12.75">
      <c r="A276" s="10" t="s">
        <v>42</v>
      </c>
      <c r="B276" s="9">
        <f aca="true" t="shared" si="27" ref="B276:H276">B277/26</f>
        <v>806.8004586133437</v>
      </c>
      <c r="C276" s="9">
        <f t="shared" si="27"/>
        <v>847.140481544011</v>
      </c>
      <c r="D276" s="9">
        <f t="shared" si="27"/>
        <v>889.4975056212115</v>
      </c>
      <c r="E276" s="9">
        <f t="shared" si="27"/>
        <v>916.1824307898479</v>
      </c>
      <c r="F276" s="9">
        <f t="shared" si="27"/>
        <v>943.6679037135434</v>
      </c>
      <c r="G276" s="9">
        <f t="shared" si="27"/>
        <v>971.9779408249495</v>
      </c>
      <c r="H276" s="9">
        <f t="shared" si="27"/>
        <v>1001.1372790496982</v>
      </c>
      <c r="I276" s="4"/>
    </row>
    <row r="277" spans="1:9" ht="12.75">
      <c r="A277" s="10" t="s">
        <v>43</v>
      </c>
      <c r="B277" s="9">
        <f aca="true" t="shared" si="28" ref="B277:H277">B274*12</f>
        <v>20976.811923946938</v>
      </c>
      <c r="C277" s="9">
        <f t="shared" si="28"/>
        <v>22025.652520144286</v>
      </c>
      <c r="D277" s="9">
        <f t="shared" si="28"/>
        <v>23126.9351461515</v>
      </c>
      <c r="E277" s="9">
        <f t="shared" si="28"/>
        <v>23820.743200536046</v>
      </c>
      <c r="F277" s="9">
        <f t="shared" si="28"/>
        <v>24535.365496552127</v>
      </c>
      <c r="G277" s="9">
        <f t="shared" si="28"/>
        <v>25271.42646144869</v>
      </c>
      <c r="H277" s="9">
        <f t="shared" si="28"/>
        <v>26029.569255292154</v>
      </c>
      <c r="I277" s="4"/>
    </row>
    <row r="278" spans="1:9" ht="12.75">
      <c r="A278" s="10" t="s">
        <v>44</v>
      </c>
      <c r="B278" s="20">
        <f aca="true" t="shared" si="29" ref="B278:H278">B276/80</f>
        <v>10.085005732666797</v>
      </c>
      <c r="C278" s="20">
        <f t="shared" si="29"/>
        <v>10.589256019300137</v>
      </c>
      <c r="D278" s="20">
        <f t="shared" si="29"/>
        <v>11.118718820265144</v>
      </c>
      <c r="E278" s="20">
        <f t="shared" si="29"/>
        <v>11.452280384873099</v>
      </c>
      <c r="F278" s="20">
        <f t="shared" si="29"/>
        <v>11.795848796419293</v>
      </c>
      <c r="G278" s="20">
        <f t="shared" si="29"/>
        <v>12.149724260311869</v>
      </c>
      <c r="H278" s="20">
        <f t="shared" si="29"/>
        <v>12.514215988121228</v>
      </c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5" t="s">
        <v>45</v>
      </c>
      <c r="B280" s="16"/>
      <c r="C280" s="16"/>
      <c r="D280" s="16"/>
      <c r="E280" s="16"/>
      <c r="F280" s="16"/>
      <c r="G280" s="4"/>
      <c r="H280" s="4"/>
      <c r="I280" s="4"/>
    </row>
    <row r="281" spans="1:9" ht="12.75">
      <c r="A281" s="16"/>
      <c r="B281" s="16"/>
      <c r="C281" s="16"/>
      <c r="D281" s="16"/>
      <c r="E281" s="16"/>
      <c r="F281" s="16"/>
      <c r="G281" s="4"/>
      <c r="H281" s="4"/>
      <c r="I281" s="4"/>
    </row>
    <row r="282" spans="1:9" ht="12.75">
      <c r="A282" s="16"/>
      <c r="B282" s="5" t="s">
        <v>46</v>
      </c>
      <c r="C282" s="16"/>
      <c r="D282" s="16"/>
      <c r="E282" s="16"/>
      <c r="F282" s="5" t="s">
        <v>47</v>
      </c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214" t="s">
        <v>96</v>
      </c>
      <c r="C284" s="4"/>
      <c r="D284" s="4"/>
      <c r="E284" s="4"/>
      <c r="F284" s="10" t="s">
        <v>77</v>
      </c>
      <c r="G284" s="4"/>
      <c r="H284" s="4"/>
      <c r="I284" s="4"/>
    </row>
    <row r="285" spans="1:9" ht="12.75">
      <c r="A285" s="4"/>
      <c r="B285" t="s">
        <v>273</v>
      </c>
      <c r="D285" s="4"/>
      <c r="E285" s="4"/>
      <c r="F285" s="10" t="s">
        <v>85</v>
      </c>
      <c r="G285" s="4"/>
      <c r="H285" s="4"/>
      <c r="I285" s="4"/>
    </row>
    <row r="286" spans="1:9" ht="12.75">
      <c r="A286" s="4"/>
      <c r="B286" s="4" t="s">
        <v>272</v>
      </c>
      <c r="C286" s="4"/>
      <c r="D286" s="4"/>
      <c r="E286" s="4"/>
      <c r="F286" s="4" t="s">
        <v>271</v>
      </c>
      <c r="G286" s="4"/>
      <c r="H286" s="4"/>
      <c r="I286" s="4"/>
    </row>
    <row r="287" spans="1:9" ht="12.75">
      <c r="A287" s="4"/>
      <c r="B287" s="4" t="s">
        <v>279</v>
      </c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10"/>
      <c r="B289" s="4"/>
      <c r="C289" s="4"/>
      <c r="D289" s="4"/>
      <c r="E289" s="4"/>
      <c r="F289" s="4"/>
      <c r="G289" s="4"/>
      <c r="H289" s="4"/>
      <c r="I289" s="4"/>
    </row>
    <row r="290" spans="1:9" ht="19.5">
      <c r="A290" s="12" t="str">
        <f>+$A$52</f>
        <v>CLASSIFIED PAY PLAN  DETAIL</v>
      </c>
      <c r="B290" s="23"/>
      <c r="C290" s="23"/>
      <c r="D290" s="23"/>
      <c r="E290" s="23"/>
      <c r="F290" s="23"/>
      <c r="G290" s="24"/>
      <c r="H290" s="25"/>
      <c r="I290" s="4"/>
    </row>
    <row r="291" spans="1:9" ht="19.5">
      <c r="A291" s="12" t="str">
        <f>+$A$53</f>
        <v>FY 2007-08</v>
      </c>
      <c r="B291" s="23"/>
      <c r="C291" s="23"/>
      <c r="D291" s="23"/>
      <c r="E291" s="23"/>
      <c r="F291" s="23"/>
      <c r="G291" s="24"/>
      <c r="H291" s="25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5" t="s">
        <v>97</v>
      </c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21"/>
      <c r="H294" s="22"/>
      <c r="I294" s="4"/>
    </row>
    <row r="295" spans="1:9" ht="12.75">
      <c r="A295" s="6" t="str">
        <f>+$A$6</f>
        <v>STEP</v>
      </c>
      <c r="B295" s="7" t="str">
        <f>+$B$6</f>
        <v>I</v>
      </c>
      <c r="C295" s="7" t="str">
        <f>+$C$6</f>
        <v>II</v>
      </c>
      <c r="D295" s="7" t="str">
        <f>+$D$6</f>
        <v>III</v>
      </c>
      <c r="E295" s="7" t="str">
        <f>+$E$6</f>
        <v>IV</v>
      </c>
      <c r="F295" s="7" t="str">
        <f>+$F$6</f>
        <v>V</v>
      </c>
      <c r="G295" s="7" t="str">
        <f>+$G$6</f>
        <v>VI</v>
      </c>
      <c r="H295" s="7" t="str">
        <f>+$H$6</f>
        <v>VII</v>
      </c>
      <c r="I295" s="4"/>
    </row>
    <row r="296" spans="1:9" ht="12.75">
      <c r="A296" s="16" t="str">
        <f>+$A$7</f>
        <v>GRADE</v>
      </c>
      <c r="B296" s="19" t="str">
        <f>+$B$7</f>
        <v>Entry</v>
      </c>
      <c r="C296" s="19" t="str">
        <f>+$C$7</f>
        <v>Intermed.</v>
      </c>
      <c r="D296" s="19" t="str">
        <f>+$D$7</f>
        <v>BASE PAY</v>
      </c>
      <c r="E296" s="19" t="str">
        <f>+$E$7</f>
        <v>Merit-1</v>
      </c>
      <c r="F296" s="19" t="str">
        <f>+$F$7</f>
        <v>Merit-2</v>
      </c>
      <c r="G296" s="19" t="str">
        <f>+$G$7</f>
        <v>Merit-3</v>
      </c>
      <c r="H296" s="19" t="str">
        <f>+$H$7</f>
        <v>Merit-4</v>
      </c>
      <c r="I296" s="4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10" t="s">
        <v>40</v>
      </c>
      <c r="B298" s="9">
        <f>B29</f>
        <v>1835.471043345357</v>
      </c>
      <c r="C298" s="9">
        <f>B298*1.05</f>
        <v>1927.244595512625</v>
      </c>
      <c r="D298" s="9">
        <f>C298*1.05</f>
        <v>2023.6068252882562</v>
      </c>
      <c r="E298" s="9">
        <f>D298*1.03</f>
        <v>2084.3150300469038</v>
      </c>
      <c r="F298" s="9">
        <f>E298*1.03</f>
        <v>2146.844480948311</v>
      </c>
      <c r="G298" s="9">
        <f>F298*1.03</f>
        <v>2211.24981537676</v>
      </c>
      <c r="H298" s="9">
        <f>G298*1.03</f>
        <v>2277.587309838063</v>
      </c>
      <c r="I298" s="4"/>
    </row>
    <row r="299" spans="1:9" ht="12.75">
      <c r="A299" s="4"/>
      <c r="B299" s="9"/>
      <c r="C299" s="4"/>
      <c r="D299" s="4"/>
      <c r="E299" s="4"/>
      <c r="F299" s="4"/>
      <c r="G299" s="4"/>
      <c r="H299" s="4"/>
      <c r="I299" s="4"/>
    </row>
    <row r="300" spans="1:9" ht="12.75">
      <c r="A300" s="10" t="s">
        <v>42</v>
      </c>
      <c r="B300" s="9">
        <f aca="true" t="shared" si="30" ref="B300:H300">B301/26</f>
        <v>847.140481544011</v>
      </c>
      <c r="C300" s="9">
        <f t="shared" si="30"/>
        <v>889.4975056212115</v>
      </c>
      <c r="D300" s="9">
        <f t="shared" si="30"/>
        <v>933.9723809022721</v>
      </c>
      <c r="E300" s="9">
        <f t="shared" si="30"/>
        <v>961.9915523293402</v>
      </c>
      <c r="F300" s="9">
        <f t="shared" si="30"/>
        <v>990.8512988992204</v>
      </c>
      <c r="G300" s="9">
        <f t="shared" si="30"/>
        <v>1020.576837866197</v>
      </c>
      <c r="H300" s="9">
        <f t="shared" si="30"/>
        <v>1051.194143002183</v>
      </c>
      <c r="I300" s="4"/>
    </row>
    <row r="301" spans="1:9" ht="12.75">
      <c r="A301" s="10" t="s">
        <v>43</v>
      </c>
      <c r="B301" s="9">
        <f aca="true" t="shared" si="31" ref="B301:H301">B298*12</f>
        <v>22025.652520144286</v>
      </c>
      <c r="C301" s="9">
        <f t="shared" si="31"/>
        <v>23126.9351461515</v>
      </c>
      <c r="D301" s="9">
        <f t="shared" si="31"/>
        <v>24283.281903459076</v>
      </c>
      <c r="E301" s="9">
        <f t="shared" si="31"/>
        <v>25011.780360562843</v>
      </c>
      <c r="F301" s="9">
        <f t="shared" si="31"/>
        <v>25762.13377137973</v>
      </c>
      <c r="G301" s="9">
        <f t="shared" si="31"/>
        <v>26534.99778452112</v>
      </c>
      <c r="H301" s="9">
        <f t="shared" si="31"/>
        <v>27331.047718056754</v>
      </c>
      <c r="I301" s="4"/>
    </row>
    <row r="302" spans="1:9" ht="12.75">
      <c r="A302" s="10" t="s">
        <v>44</v>
      </c>
      <c r="B302" s="20">
        <f aca="true" t="shared" si="32" ref="B302:H302">B300/80</f>
        <v>10.589256019300137</v>
      </c>
      <c r="C302" s="20">
        <f t="shared" si="32"/>
        <v>11.118718820265144</v>
      </c>
      <c r="D302" s="20">
        <f t="shared" si="32"/>
        <v>11.6746547612784</v>
      </c>
      <c r="E302" s="20">
        <f t="shared" si="32"/>
        <v>12.024894404116752</v>
      </c>
      <c r="F302" s="20">
        <f t="shared" si="32"/>
        <v>12.385641236240255</v>
      </c>
      <c r="G302" s="20">
        <f t="shared" si="32"/>
        <v>12.757210473327463</v>
      </c>
      <c r="H302" s="20">
        <f t="shared" si="32"/>
        <v>13.139926787527287</v>
      </c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5" t="s">
        <v>45</v>
      </c>
      <c r="B304" s="16"/>
      <c r="C304" s="16"/>
      <c r="D304" s="16"/>
      <c r="E304" s="16"/>
      <c r="F304" s="16"/>
      <c r="G304" s="4"/>
      <c r="H304" s="4"/>
      <c r="I304" s="4"/>
    </row>
    <row r="305" spans="1:9" ht="12.75">
      <c r="A305" s="16"/>
      <c r="B305" s="16"/>
      <c r="C305" s="16"/>
      <c r="D305" s="16"/>
      <c r="E305" s="16"/>
      <c r="F305" s="16"/>
      <c r="G305" s="4"/>
      <c r="H305" s="4"/>
      <c r="I305" s="4"/>
    </row>
    <row r="306" spans="1:9" ht="12.75">
      <c r="A306" s="16"/>
      <c r="B306" s="5" t="s">
        <v>46</v>
      </c>
      <c r="C306" s="16"/>
      <c r="D306" s="16"/>
      <c r="E306" s="16"/>
      <c r="F306" s="5" t="s">
        <v>47</v>
      </c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10"/>
      <c r="C308" s="4"/>
      <c r="D308" s="4"/>
      <c r="E308" s="4"/>
      <c r="F308" s="10"/>
      <c r="G308" s="4"/>
      <c r="H308" s="4"/>
      <c r="I308" s="4"/>
    </row>
    <row r="309" spans="1:9" ht="12.75">
      <c r="A309" s="4"/>
      <c r="B309" s="10" t="s">
        <v>278</v>
      </c>
      <c r="C309" s="4"/>
      <c r="D309" s="4"/>
      <c r="E309" s="4"/>
      <c r="F309" s="10" t="s">
        <v>85</v>
      </c>
      <c r="G309" s="4"/>
      <c r="H309" s="4"/>
      <c r="I309" s="4"/>
    </row>
    <row r="310" spans="1:9" ht="12.75">
      <c r="A310" s="4"/>
      <c r="H310" s="4"/>
      <c r="I310" s="4"/>
    </row>
    <row r="311" spans="1:9" ht="12.75">
      <c r="A311" s="4"/>
      <c r="B311" s="10"/>
      <c r="C311" s="4"/>
      <c r="D311" s="4"/>
      <c r="E311" s="4"/>
      <c r="F311" s="10"/>
      <c r="G311" s="4"/>
      <c r="H311" s="4"/>
      <c r="I311" s="4"/>
    </row>
    <row r="312" spans="1:9" ht="12.75">
      <c r="A312" s="4"/>
      <c r="H312" s="4"/>
      <c r="I312" s="4"/>
    </row>
    <row r="313" spans="1:9" ht="12.75">
      <c r="A313" s="4"/>
      <c r="G313" s="4"/>
      <c r="H313" s="4"/>
      <c r="I313" s="4"/>
    </row>
    <row r="314" spans="1:9" ht="12.75">
      <c r="A314" s="4"/>
      <c r="H314" s="4"/>
      <c r="I314" s="4"/>
    </row>
    <row r="315" spans="1:9" ht="12.75">
      <c r="A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5" t="s">
        <v>98</v>
      </c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21"/>
      <c r="H318" s="22"/>
      <c r="I318" s="4"/>
    </row>
    <row r="319" spans="1:9" ht="12.75">
      <c r="A319" s="6" t="str">
        <f>+$A$6</f>
        <v>STEP</v>
      </c>
      <c r="B319" s="7" t="str">
        <f>+$B$6</f>
        <v>I</v>
      </c>
      <c r="C319" s="7" t="str">
        <f>+$C$6</f>
        <v>II</v>
      </c>
      <c r="D319" s="7" t="str">
        <f>+$D$6</f>
        <v>III</v>
      </c>
      <c r="E319" s="7" t="str">
        <f>+$E$6</f>
        <v>IV</v>
      </c>
      <c r="F319" s="7" t="str">
        <f>+$F$6</f>
        <v>V</v>
      </c>
      <c r="G319" s="7" t="str">
        <f>+$G$6</f>
        <v>VI</v>
      </c>
      <c r="H319" s="7" t="str">
        <f>+$H$6</f>
        <v>VII</v>
      </c>
      <c r="I319" s="4"/>
    </row>
    <row r="320" spans="1:9" ht="12.75">
      <c r="A320" s="16" t="str">
        <f>+$A$7</f>
        <v>GRADE</v>
      </c>
      <c r="B320" s="19" t="str">
        <f>+$B$7</f>
        <v>Entry</v>
      </c>
      <c r="C320" s="19" t="str">
        <f>+$C$7</f>
        <v>Intermed.</v>
      </c>
      <c r="D320" s="19" t="str">
        <f>+$D$7</f>
        <v>BASE PAY</v>
      </c>
      <c r="E320" s="19" t="str">
        <f>+$E$7</f>
        <v>Merit-1</v>
      </c>
      <c r="F320" s="19" t="str">
        <f>+$F$7</f>
        <v>Merit-2</v>
      </c>
      <c r="G320" s="19" t="str">
        <f>+$G$7</f>
        <v>Merit-3</v>
      </c>
      <c r="H320" s="19" t="str">
        <f>+$H$7</f>
        <v>Merit-4</v>
      </c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10" t="s">
        <v>40</v>
      </c>
      <c r="B322" s="9">
        <f>B31</f>
        <v>1927.244595512625</v>
      </c>
      <c r="C322" s="9">
        <f>B322*1.05</f>
        <v>2023.6068252882562</v>
      </c>
      <c r="D322" s="9">
        <f>C322*1.05</f>
        <v>2124.787166552669</v>
      </c>
      <c r="E322" s="9">
        <f>D322*1.03</f>
        <v>2188.5307815492492</v>
      </c>
      <c r="F322" s="9">
        <f>E322*1.03</f>
        <v>2254.186704995727</v>
      </c>
      <c r="G322" s="9">
        <f>F322*1.03</f>
        <v>2321.8123061455985</v>
      </c>
      <c r="H322" s="9">
        <f>G322*1.03</f>
        <v>2391.4666753299666</v>
      </c>
      <c r="I322" s="4"/>
    </row>
    <row r="323" spans="1:9" ht="12.75">
      <c r="A323" s="4"/>
      <c r="B323" s="9"/>
      <c r="C323" s="4"/>
      <c r="D323" s="4"/>
      <c r="E323" s="4"/>
      <c r="F323" s="4"/>
      <c r="G323" s="4"/>
      <c r="H323" s="4"/>
      <c r="I323" s="4"/>
    </row>
    <row r="324" spans="1:9" ht="12.75">
      <c r="A324" s="10" t="s">
        <v>42</v>
      </c>
      <c r="B324" s="9">
        <f aca="true" t="shared" si="33" ref="B324:H324">B325/26</f>
        <v>889.4975056212115</v>
      </c>
      <c r="C324" s="9">
        <f t="shared" si="33"/>
        <v>933.9723809022721</v>
      </c>
      <c r="D324" s="9">
        <f t="shared" si="33"/>
        <v>980.6709999473858</v>
      </c>
      <c r="E324" s="9">
        <f t="shared" si="33"/>
        <v>1010.0911299458074</v>
      </c>
      <c r="F324" s="9">
        <f t="shared" si="33"/>
        <v>1040.3938638441816</v>
      </c>
      <c r="G324" s="9">
        <f t="shared" si="33"/>
        <v>1071.605679759507</v>
      </c>
      <c r="H324" s="9">
        <f t="shared" si="33"/>
        <v>1103.7538501522924</v>
      </c>
      <c r="I324" s="4"/>
    </row>
    <row r="325" spans="1:9" ht="12.75">
      <c r="A325" s="10" t="s">
        <v>43</v>
      </c>
      <c r="B325" s="9">
        <f aca="true" t="shared" si="34" ref="B325:H325">B322*12</f>
        <v>23126.9351461515</v>
      </c>
      <c r="C325" s="9">
        <f t="shared" si="34"/>
        <v>24283.281903459076</v>
      </c>
      <c r="D325" s="9">
        <f t="shared" si="34"/>
        <v>25497.44599863203</v>
      </c>
      <c r="E325" s="9">
        <f t="shared" si="34"/>
        <v>26262.369378590993</v>
      </c>
      <c r="F325" s="9">
        <f t="shared" si="34"/>
        <v>27050.24045994872</v>
      </c>
      <c r="G325" s="9">
        <f t="shared" si="34"/>
        <v>27861.74767374718</v>
      </c>
      <c r="H325" s="9">
        <f t="shared" si="34"/>
        <v>28697.6001039596</v>
      </c>
      <c r="I325" s="4"/>
    </row>
    <row r="326" spans="1:9" ht="12.75">
      <c r="A326" s="10" t="s">
        <v>44</v>
      </c>
      <c r="B326" s="20">
        <f aca="true" t="shared" si="35" ref="B326:H326">B324/80</f>
        <v>11.118718820265144</v>
      </c>
      <c r="C326" s="20">
        <f t="shared" si="35"/>
        <v>11.6746547612784</v>
      </c>
      <c r="D326" s="20">
        <f t="shared" si="35"/>
        <v>12.258387499342323</v>
      </c>
      <c r="E326" s="20">
        <f t="shared" si="35"/>
        <v>12.626139124322593</v>
      </c>
      <c r="F326" s="20">
        <f t="shared" si="35"/>
        <v>13.00492329805227</v>
      </c>
      <c r="G326" s="20">
        <f t="shared" si="35"/>
        <v>13.395070996993837</v>
      </c>
      <c r="H326" s="20">
        <f t="shared" si="35"/>
        <v>13.796923126903655</v>
      </c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5" t="s">
        <v>45</v>
      </c>
      <c r="B328" s="16"/>
      <c r="C328" s="16"/>
      <c r="D328" s="16"/>
      <c r="E328" s="16"/>
      <c r="F328" s="16"/>
      <c r="G328" s="16"/>
      <c r="H328" s="4"/>
      <c r="I328" s="4"/>
    </row>
    <row r="329" spans="1:9" ht="12.75">
      <c r="A329" s="16"/>
      <c r="B329" s="16"/>
      <c r="C329" s="16"/>
      <c r="D329" s="16"/>
      <c r="E329" s="16"/>
      <c r="F329" s="16"/>
      <c r="G329" s="16"/>
      <c r="H329" s="4"/>
      <c r="I329" s="4"/>
    </row>
    <row r="330" spans="1:9" ht="12.75">
      <c r="A330" s="16"/>
      <c r="B330" s="5" t="s">
        <v>46</v>
      </c>
      <c r="C330" s="16"/>
      <c r="D330" s="16"/>
      <c r="E330" s="16"/>
      <c r="F330" s="5" t="s">
        <v>47</v>
      </c>
      <c r="G330" s="16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10" t="s">
        <v>99</v>
      </c>
      <c r="C332" s="4"/>
      <c r="D332" s="4"/>
      <c r="E332" s="4"/>
      <c r="F332" s="10" t="s">
        <v>49</v>
      </c>
      <c r="G332" s="4"/>
      <c r="H332" s="4"/>
      <c r="I332" s="4"/>
    </row>
    <row r="333" spans="1:9" ht="12.75">
      <c r="A333" s="4"/>
      <c r="B333" s="10" t="s">
        <v>269</v>
      </c>
      <c r="C333" s="4"/>
      <c r="F333" t="s">
        <v>85</v>
      </c>
      <c r="H333" s="4"/>
      <c r="I333" s="4"/>
    </row>
    <row r="334" spans="1:9" ht="12.75">
      <c r="A334" s="4"/>
      <c r="B334" t="s">
        <v>274</v>
      </c>
      <c r="F334" t="s">
        <v>85</v>
      </c>
      <c r="H334" s="4"/>
      <c r="I334" s="4"/>
    </row>
    <row r="335" spans="1:9" ht="12.75">
      <c r="A335" s="4"/>
      <c r="B335" s="4" t="s">
        <v>275</v>
      </c>
      <c r="C335" s="4"/>
      <c r="D335" s="4"/>
      <c r="E335" s="4"/>
      <c r="F335" s="4" t="s">
        <v>276</v>
      </c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10"/>
      <c r="B337" s="4"/>
      <c r="C337" s="4"/>
      <c r="D337" s="4"/>
      <c r="E337" s="4"/>
      <c r="F337" s="4"/>
      <c r="G337" s="4"/>
      <c r="H337" s="4"/>
      <c r="I337" s="4"/>
    </row>
    <row r="338" spans="1:9" ht="19.5">
      <c r="A338" s="12" t="str">
        <f>+$A$52</f>
        <v>CLASSIFIED PAY PLAN  DETAIL</v>
      </c>
      <c r="B338" s="23"/>
      <c r="C338" s="23"/>
      <c r="D338" s="23"/>
      <c r="E338" s="23"/>
      <c r="F338" s="23"/>
      <c r="G338" s="24"/>
      <c r="H338" s="25"/>
      <c r="I338" s="4"/>
    </row>
    <row r="339" spans="1:9" ht="19.5">
      <c r="A339" s="12" t="str">
        <f>+$A$53</f>
        <v>FY 2007-08</v>
      </c>
      <c r="B339" s="23"/>
      <c r="C339" s="23"/>
      <c r="D339" s="23"/>
      <c r="E339" s="23"/>
      <c r="F339" s="23"/>
      <c r="G339" s="24"/>
      <c r="H339" s="25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5" t="s">
        <v>100</v>
      </c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21"/>
      <c r="H342" s="22"/>
      <c r="I342" s="4"/>
    </row>
    <row r="343" spans="1:9" ht="12.75">
      <c r="A343" s="6" t="str">
        <f>+$A$6</f>
        <v>STEP</v>
      </c>
      <c r="B343" s="7" t="str">
        <f>+$B$6</f>
        <v>I</v>
      </c>
      <c r="C343" s="7" t="str">
        <f>+$C$6</f>
        <v>II</v>
      </c>
      <c r="D343" s="7" t="str">
        <f>+$D$6</f>
        <v>III</v>
      </c>
      <c r="E343" s="7" t="str">
        <f>+$E$6</f>
        <v>IV</v>
      </c>
      <c r="F343" s="7" t="str">
        <f>+$F$6</f>
        <v>V</v>
      </c>
      <c r="G343" s="7" t="str">
        <f>+$G$6</f>
        <v>VI</v>
      </c>
      <c r="H343" s="7" t="str">
        <f>+$H$6</f>
        <v>VII</v>
      </c>
      <c r="I343" s="4"/>
    </row>
    <row r="344" spans="1:9" ht="12.75">
      <c r="A344" s="16" t="str">
        <f>+$A$7</f>
        <v>GRADE</v>
      </c>
      <c r="B344" s="19" t="str">
        <f>+$B$7</f>
        <v>Entry</v>
      </c>
      <c r="C344" s="19" t="str">
        <f>+$C$7</f>
        <v>Intermed.</v>
      </c>
      <c r="D344" s="19" t="str">
        <f>+$D$7</f>
        <v>BASE PAY</v>
      </c>
      <c r="E344" s="19" t="str">
        <f>+$E$7</f>
        <v>Merit-1</v>
      </c>
      <c r="F344" s="19" t="str">
        <f>+$F$7</f>
        <v>Merit-2</v>
      </c>
      <c r="G344" s="19" t="str">
        <f>+$G$7</f>
        <v>Merit-3</v>
      </c>
      <c r="H344" s="19" t="str">
        <f>+$H$7</f>
        <v>Merit-4</v>
      </c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10" t="s">
        <v>40</v>
      </c>
      <c r="B346" s="9">
        <f>B33</f>
        <v>2023.6068252882562</v>
      </c>
      <c r="C346" s="9">
        <f>B346*1.05</f>
        <v>2124.787166552669</v>
      </c>
      <c r="D346" s="9">
        <f>C346*1.05</f>
        <v>2231.0265248803025</v>
      </c>
      <c r="E346" s="9">
        <f>D346*1.03</f>
        <v>2297.957320626712</v>
      </c>
      <c r="F346" s="9">
        <f>E346*1.03</f>
        <v>2366.896040245513</v>
      </c>
      <c r="G346" s="9">
        <f>F346*1.03</f>
        <v>2437.9029214528787</v>
      </c>
      <c r="H346" s="9">
        <f>G346*1.03</f>
        <v>2511.040009096465</v>
      </c>
      <c r="I346" s="4"/>
    </row>
    <row r="347" spans="1:9" ht="12.75">
      <c r="A347" s="4"/>
      <c r="B347" s="9"/>
      <c r="C347" s="4"/>
      <c r="D347" s="4"/>
      <c r="E347" s="4"/>
      <c r="F347" s="4"/>
      <c r="G347" s="4"/>
      <c r="H347" s="4"/>
      <c r="I347" s="4"/>
    </row>
    <row r="348" spans="1:9" ht="12.75">
      <c r="A348" s="10" t="s">
        <v>42</v>
      </c>
      <c r="B348" s="9">
        <f aca="true" t="shared" si="36" ref="B348:H348">B349/26</f>
        <v>933.9723809022721</v>
      </c>
      <c r="C348" s="9">
        <f t="shared" si="36"/>
        <v>980.6709999473858</v>
      </c>
      <c r="D348" s="9">
        <f t="shared" si="36"/>
        <v>1029.704549944755</v>
      </c>
      <c r="E348" s="9">
        <f t="shared" si="36"/>
        <v>1060.5956864430977</v>
      </c>
      <c r="F348" s="9">
        <f t="shared" si="36"/>
        <v>1092.4135570363908</v>
      </c>
      <c r="G348" s="9">
        <f t="shared" si="36"/>
        <v>1125.1859637474824</v>
      </c>
      <c r="H348" s="9">
        <f t="shared" si="36"/>
        <v>1158.9415426599069</v>
      </c>
      <c r="I348" s="4"/>
    </row>
    <row r="349" spans="1:9" ht="12.75">
      <c r="A349" s="10" t="s">
        <v>43</v>
      </c>
      <c r="B349" s="9">
        <f aca="true" t="shared" si="37" ref="B349:H349">B346*12</f>
        <v>24283.281903459076</v>
      </c>
      <c r="C349" s="9">
        <f t="shared" si="37"/>
        <v>25497.44599863203</v>
      </c>
      <c r="D349" s="9">
        <f t="shared" si="37"/>
        <v>26772.31829856363</v>
      </c>
      <c r="E349" s="9">
        <f t="shared" si="37"/>
        <v>27575.48784752054</v>
      </c>
      <c r="F349" s="9">
        <f t="shared" si="37"/>
        <v>28402.752482946158</v>
      </c>
      <c r="G349" s="9">
        <f t="shared" si="37"/>
        <v>29254.835057434546</v>
      </c>
      <c r="H349" s="9">
        <f t="shared" si="37"/>
        <v>30132.48010915758</v>
      </c>
      <c r="I349" s="4"/>
    </row>
    <row r="350" spans="1:9" ht="12.75">
      <c r="A350" s="10" t="s">
        <v>44</v>
      </c>
      <c r="B350" s="20">
        <f aca="true" t="shared" si="38" ref="B350:H350">B348/80</f>
        <v>11.6746547612784</v>
      </c>
      <c r="C350" s="20">
        <f t="shared" si="38"/>
        <v>12.258387499342323</v>
      </c>
      <c r="D350" s="20">
        <f t="shared" si="38"/>
        <v>12.871306874309436</v>
      </c>
      <c r="E350" s="20">
        <f t="shared" si="38"/>
        <v>13.257446080538722</v>
      </c>
      <c r="F350" s="20">
        <f t="shared" si="38"/>
        <v>13.655169462954884</v>
      </c>
      <c r="G350" s="20">
        <f t="shared" si="38"/>
        <v>14.06482454684353</v>
      </c>
      <c r="H350" s="20">
        <f t="shared" si="38"/>
        <v>14.486769283248837</v>
      </c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5" t="s">
        <v>45</v>
      </c>
      <c r="B352" s="16"/>
      <c r="C352" s="16"/>
      <c r="D352" s="16"/>
      <c r="E352" s="16"/>
      <c r="F352" s="16"/>
      <c r="G352" s="4"/>
      <c r="H352" s="4"/>
      <c r="I352" s="4"/>
    </row>
    <row r="353" spans="1:9" ht="12.75">
      <c r="A353" s="16"/>
      <c r="B353" s="16"/>
      <c r="C353" s="16"/>
      <c r="D353" s="16"/>
      <c r="E353" s="16"/>
      <c r="F353" s="16"/>
      <c r="G353" s="4"/>
      <c r="H353" s="4"/>
      <c r="I353" s="4"/>
    </row>
    <row r="354" spans="1:9" ht="12.75">
      <c r="A354" s="16"/>
      <c r="B354" s="5" t="s">
        <v>46</v>
      </c>
      <c r="C354" s="16"/>
      <c r="D354" s="16"/>
      <c r="E354" s="16"/>
      <c r="F354" s="5" t="s">
        <v>47</v>
      </c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10" t="s">
        <v>101</v>
      </c>
      <c r="C356" s="4"/>
      <c r="D356" s="4"/>
      <c r="E356" s="4"/>
      <c r="F356" s="10" t="s">
        <v>63</v>
      </c>
      <c r="G356" s="4"/>
      <c r="H356" s="4"/>
      <c r="I356" s="4"/>
    </row>
    <row r="357" spans="1:9" ht="12.75">
      <c r="A357" s="4"/>
      <c r="B357" s="10" t="s">
        <v>102</v>
      </c>
      <c r="C357" s="4"/>
      <c r="D357" s="4"/>
      <c r="E357" s="4"/>
      <c r="F357" s="10" t="s">
        <v>68</v>
      </c>
      <c r="G357" s="4"/>
      <c r="H357" s="4"/>
      <c r="I357" s="4"/>
    </row>
    <row r="358" spans="1:9" ht="12.75">
      <c r="A358" s="4"/>
      <c r="B358" s="167"/>
      <c r="C358" s="168"/>
      <c r="D358" s="168"/>
      <c r="E358" s="168"/>
      <c r="F358" s="167"/>
      <c r="G358" s="168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5" t="s">
        <v>103</v>
      </c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21"/>
      <c r="H365" s="22"/>
      <c r="I365" s="4"/>
    </row>
    <row r="366" spans="1:9" ht="12.75">
      <c r="A366" s="6" t="str">
        <f>+$A$6</f>
        <v>STEP</v>
      </c>
      <c r="B366" s="7" t="str">
        <f>+$B$6</f>
        <v>I</v>
      </c>
      <c r="C366" s="7" t="str">
        <f>+$C$6</f>
        <v>II</v>
      </c>
      <c r="D366" s="7" t="str">
        <f>+$D$6</f>
        <v>III</v>
      </c>
      <c r="E366" s="7" t="str">
        <f>+$E$6</f>
        <v>IV</v>
      </c>
      <c r="F366" s="7" t="str">
        <f>+$F$6</f>
        <v>V</v>
      </c>
      <c r="G366" s="7" t="str">
        <f>+$G$6</f>
        <v>VI</v>
      </c>
      <c r="H366" s="7" t="str">
        <f>+$H$6</f>
        <v>VII</v>
      </c>
      <c r="I366" s="4"/>
    </row>
    <row r="367" spans="1:9" ht="12.75">
      <c r="A367" s="16" t="str">
        <f>+$A$7</f>
        <v>GRADE</v>
      </c>
      <c r="B367" s="19" t="str">
        <f>+$B$7</f>
        <v>Entry</v>
      </c>
      <c r="C367" s="19" t="str">
        <f>+$C$7</f>
        <v>Intermed.</v>
      </c>
      <c r="D367" s="19" t="str">
        <f>+$D$7</f>
        <v>BASE PAY</v>
      </c>
      <c r="E367" s="19" t="str">
        <f>+$E$7</f>
        <v>Merit-1</v>
      </c>
      <c r="F367" s="19" t="str">
        <f>+$F$7</f>
        <v>Merit-2</v>
      </c>
      <c r="G367" s="19" t="str">
        <f>+$G$7</f>
        <v>Merit-3</v>
      </c>
      <c r="H367" s="19" t="str">
        <f>+$H$7</f>
        <v>Merit-4</v>
      </c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10" t="s">
        <v>40</v>
      </c>
      <c r="B369" s="9">
        <f>B35</f>
        <v>2124.787166552669</v>
      </c>
      <c r="C369" s="9">
        <f>B369*1.05</f>
        <v>2231.0265248803025</v>
      </c>
      <c r="D369" s="9">
        <f>C369*1.05</f>
        <v>2342.577851124318</v>
      </c>
      <c r="E369" s="9">
        <f>D369*1.03</f>
        <v>2412.8551866580474</v>
      </c>
      <c r="F369" s="9">
        <f>E369*1.03</f>
        <v>2485.2408422577887</v>
      </c>
      <c r="G369" s="9">
        <f>F369*1.03</f>
        <v>2559.7980675255226</v>
      </c>
      <c r="H369" s="9">
        <f>G369*1.03</f>
        <v>2636.5920095512884</v>
      </c>
      <c r="I369" s="4"/>
    </row>
    <row r="370" spans="1:9" ht="12.75">
      <c r="A370" s="4"/>
      <c r="B370" s="9"/>
      <c r="C370" s="4"/>
      <c r="D370" s="4"/>
      <c r="E370" s="4"/>
      <c r="F370" s="4"/>
      <c r="G370" s="4"/>
      <c r="H370" s="4"/>
      <c r="I370" s="4"/>
    </row>
    <row r="371" spans="1:9" ht="12.75">
      <c r="A371" s="10" t="s">
        <v>42</v>
      </c>
      <c r="B371" s="9">
        <f aca="true" t="shared" si="39" ref="B371:H371">B372/26</f>
        <v>980.6709999473858</v>
      </c>
      <c r="C371" s="9">
        <f t="shared" si="39"/>
        <v>1029.704549944755</v>
      </c>
      <c r="D371" s="9">
        <f t="shared" si="39"/>
        <v>1081.1897774419929</v>
      </c>
      <c r="E371" s="9">
        <f t="shared" si="39"/>
        <v>1113.6254707652527</v>
      </c>
      <c r="F371" s="9">
        <f t="shared" si="39"/>
        <v>1147.0342348882102</v>
      </c>
      <c r="G371" s="9">
        <f t="shared" si="39"/>
        <v>1181.4452619348567</v>
      </c>
      <c r="H371" s="9">
        <f t="shared" si="39"/>
        <v>1216.8886197929023</v>
      </c>
      <c r="I371" s="4"/>
    </row>
    <row r="372" spans="1:9" ht="12.75">
      <c r="A372" s="10" t="s">
        <v>43</v>
      </c>
      <c r="B372" s="9">
        <f aca="true" t="shared" si="40" ref="B372:H372">B369*12</f>
        <v>25497.44599863203</v>
      </c>
      <c r="C372" s="9">
        <f t="shared" si="40"/>
        <v>26772.31829856363</v>
      </c>
      <c r="D372" s="9">
        <f t="shared" si="40"/>
        <v>28110.934213491815</v>
      </c>
      <c r="E372" s="9">
        <f t="shared" si="40"/>
        <v>28954.26223989657</v>
      </c>
      <c r="F372" s="9">
        <f t="shared" si="40"/>
        <v>29822.890107093466</v>
      </c>
      <c r="G372" s="9">
        <f t="shared" si="40"/>
        <v>30717.576810306273</v>
      </c>
      <c r="H372" s="9">
        <f t="shared" si="40"/>
        <v>31639.10411461546</v>
      </c>
      <c r="I372" s="4"/>
    </row>
    <row r="373" spans="1:9" ht="12.75">
      <c r="A373" s="10" t="s">
        <v>44</v>
      </c>
      <c r="B373" s="20">
        <f aca="true" t="shared" si="41" ref="B373:H373">B371/80</f>
        <v>12.258387499342323</v>
      </c>
      <c r="C373" s="20">
        <f t="shared" si="41"/>
        <v>12.871306874309436</v>
      </c>
      <c r="D373" s="20">
        <f t="shared" si="41"/>
        <v>13.51487221802491</v>
      </c>
      <c r="E373" s="20">
        <f t="shared" si="41"/>
        <v>13.920318384565658</v>
      </c>
      <c r="F373" s="20">
        <f t="shared" si="41"/>
        <v>14.337927936102627</v>
      </c>
      <c r="G373" s="20">
        <f t="shared" si="41"/>
        <v>14.76806577418571</v>
      </c>
      <c r="H373" s="20">
        <f t="shared" si="41"/>
        <v>15.21110774741128</v>
      </c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5" t="s">
        <v>45</v>
      </c>
      <c r="B375" s="16"/>
      <c r="C375" s="16"/>
      <c r="D375" s="16"/>
      <c r="E375" s="16"/>
      <c r="F375" s="16"/>
      <c r="G375" s="16"/>
      <c r="H375" s="4"/>
      <c r="I375" s="4"/>
    </row>
    <row r="376" spans="1:9" ht="12.75">
      <c r="A376" s="16"/>
      <c r="B376" s="16"/>
      <c r="C376" s="16"/>
      <c r="D376" s="16"/>
      <c r="E376" s="16"/>
      <c r="F376" s="16"/>
      <c r="G376" s="16"/>
      <c r="H376" s="4"/>
      <c r="I376" s="4"/>
    </row>
    <row r="377" spans="1:9" ht="12.75">
      <c r="A377" s="16"/>
      <c r="B377" s="5" t="s">
        <v>46</v>
      </c>
      <c r="C377" s="16"/>
      <c r="D377" s="16"/>
      <c r="E377" s="16"/>
      <c r="F377" s="5" t="s">
        <v>47</v>
      </c>
      <c r="G377" s="16"/>
      <c r="H377" s="4"/>
      <c r="I377" s="4"/>
    </row>
    <row r="378" spans="1:9" ht="12.75">
      <c r="A378" s="4"/>
      <c r="H378" s="4"/>
      <c r="I378" s="4"/>
    </row>
    <row r="379" spans="1:9" ht="12.75">
      <c r="A379" s="4"/>
      <c r="B379" s="10" t="s">
        <v>104</v>
      </c>
      <c r="C379" s="4"/>
      <c r="D379" s="4"/>
      <c r="E379" s="4"/>
      <c r="F379" s="10" t="s">
        <v>77</v>
      </c>
      <c r="G379" s="4"/>
      <c r="H379" s="4"/>
      <c r="I379" s="4"/>
    </row>
    <row r="380" spans="1:9" ht="12.75">
      <c r="A380" s="4"/>
      <c r="B380" s="4" t="s">
        <v>105</v>
      </c>
      <c r="C380" s="4"/>
      <c r="D380" s="4"/>
      <c r="E380" s="4"/>
      <c r="F380" s="10" t="s">
        <v>200</v>
      </c>
      <c r="G380" s="4"/>
      <c r="H380" s="4"/>
      <c r="I380" s="4"/>
    </row>
    <row r="381" spans="1:9" ht="12.75">
      <c r="A381" s="183"/>
      <c r="H381" s="4"/>
      <c r="I381" s="4"/>
    </row>
    <row r="382" spans="2:9" ht="12.75">
      <c r="B382" s="213" t="s">
        <v>256</v>
      </c>
      <c r="F382" s="213" t="s">
        <v>68</v>
      </c>
      <c r="H382" s="4"/>
      <c r="I382" s="4"/>
    </row>
    <row r="383" spans="1:9" ht="12.75">
      <c r="A383" s="10"/>
      <c r="B383" s="4"/>
      <c r="C383" s="4"/>
      <c r="D383" s="4"/>
      <c r="E383" s="4"/>
      <c r="F383" s="4"/>
      <c r="G383" s="4"/>
      <c r="H383" s="4"/>
      <c r="I383" s="4"/>
    </row>
    <row r="384" spans="1:9" ht="19.5">
      <c r="A384" s="12" t="str">
        <f>+$A$52</f>
        <v>CLASSIFIED PAY PLAN  DETAIL</v>
      </c>
      <c r="B384" s="23"/>
      <c r="C384" s="23"/>
      <c r="D384" s="23"/>
      <c r="E384" s="23"/>
      <c r="F384" s="23"/>
      <c r="G384" s="24"/>
      <c r="H384" s="25"/>
      <c r="I384" s="4"/>
    </row>
    <row r="385" spans="1:9" ht="19.5">
      <c r="A385" s="12" t="str">
        <f>+$A$53</f>
        <v>FY 2007-08</v>
      </c>
      <c r="B385" s="23"/>
      <c r="C385" s="23"/>
      <c r="D385" s="23"/>
      <c r="E385" s="23"/>
      <c r="F385" s="23"/>
      <c r="G385" s="24"/>
      <c r="H385" s="25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5" t="s">
        <v>106</v>
      </c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21"/>
      <c r="H388" s="22"/>
      <c r="I388" s="4"/>
    </row>
    <row r="389" spans="1:9" ht="12.75">
      <c r="A389" s="6" t="str">
        <f>+$A$6</f>
        <v>STEP</v>
      </c>
      <c r="B389" s="7" t="str">
        <f>+$B$6</f>
        <v>I</v>
      </c>
      <c r="C389" s="7" t="str">
        <f>+$C$6</f>
        <v>II</v>
      </c>
      <c r="D389" s="7" t="str">
        <f>+$D$6</f>
        <v>III</v>
      </c>
      <c r="E389" s="7" t="str">
        <f>+$E$6</f>
        <v>IV</v>
      </c>
      <c r="F389" s="7" t="str">
        <f>+$F$6</f>
        <v>V</v>
      </c>
      <c r="G389" s="7" t="str">
        <f>+$G$6</f>
        <v>VI</v>
      </c>
      <c r="H389" s="7" t="str">
        <f>+$H$6</f>
        <v>VII</v>
      </c>
      <c r="I389" s="4"/>
    </row>
    <row r="390" spans="1:9" ht="12.75">
      <c r="A390" s="16" t="str">
        <f>+$A$7</f>
        <v>GRADE</v>
      </c>
      <c r="B390" s="19" t="str">
        <f>+$B$7</f>
        <v>Entry</v>
      </c>
      <c r="C390" s="19" t="str">
        <f>+$C$7</f>
        <v>Intermed.</v>
      </c>
      <c r="D390" s="19" t="str">
        <f>+$D$7</f>
        <v>BASE PAY</v>
      </c>
      <c r="E390" s="19" t="str">
        <f>+$E$7</f>
        <v>Merit-1</v>
      </c>
      <c r="F390" s="19" t="str">
        <f>+$F$7</f>
        <v>Merit-2</v>
      </c>
      <c r="G390" s="19" t="str">
        <f>+$G$7</f>
        <v>Merit-3</v>
      </c>
      <c r="H390" s="19" t="str">
        <f>+$H$7</f>
        <v>Merit-4</v>
      </c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10" t="s">
        <v>40</v>
      </c>
      <c r="B392" s="9">
        <f>B37</f>
        <v>2231.0265248803025</v>
      </c>
      <c r="C392" s="9">
        <f>B392*1.05</f>
        <v>2342.577851124318</v>
      </c>
      <c r="D392" s="9">
        <f>C392*1.05</f>
        <v>2459.706743680534</v>
      </c>
      <c r="E392" s="9">
        <f>D392*1.03</f>
        <v>2533.49794599095</v>
      </c>
      <c r="F392" s="9">
        <f>E392*1.03</f>
        <v>2609.5028843706787</v>
      </c>
      <c r="G392" s="9">
        <f>F392*1.03</f>
        <v>2687.787970901799</v>
      </c>
      <c r="H392" s="9">
        <f>G392*1.03</f>
        <v>2768.4216100288527</v>
      </c>
      <c r="I392" s="4"/>
    </row>
    <row r="393" spans="1:9" ht="12.75">
      <c r="A393" s="4"/>
      <c r="B393" s="9"/>
      <c r="C393" s="4"/>
      <c r="D393" s="4"/>
      <c r="E393" s="4"/>
      <c r="F393" s="4"/>
      <c r="G393" s="4"/>
      <c r="H393" s="4"/>
      <c r="I393" s="4"/>
    </row>
    <row r="394" spans="1:9" ht="12.75">
      <c r="A394" s="10" t="s">
        <v>42</v>
      </c>
      <c r="B394" s="9">
        <f aca="true" t="shared" si="42" ref="B394:H394">B395/26</f>
        <v>1029.704549944755</v>
      </c>
      <c r="C394" s="9">
        <f t="shared" si="42"/>
        <v>1081.1897774419929</v>
      </c>
      <c r="D394" s="9">
        <f t="shared" si="42"/>
        <v>1135.2492663140927</v>
      </c>
      <c r="E394" s="9">
        <f t="shared" si="42"/>
        <v>1169.3067443035154</v>
      </c>
      <c r="F394" s="9">
        <f t="shared" si="42"/>
        <v>1204.385946632621</v>
      </c>
      <c r="G394" s="9">
        <f t="shared" si="42"/>
        <v>1240.5175250315995</v>
      </c>
      <c r="H394" s="9">
        <f t="shared" si="42"/>
        <v>1277.7330507825475</v>
      </c>
      <c r="I394" s="4"/>
    </row>
    <row r="395" spans="1:9" ht="12.75">
      <c r="A395" s="10" t="s">
        <v>43</v>
      </c>
      <c r="B395" s="9">
        <f aca="true" t="shared" si="43" ref="B395:H395">B392*12</f>
        <v>26772.31829856363</v>
      </c>
      <c r="C395" s="9">
        <f t="shared" si="43"/>
        <v>28110.934213491815</v>
      </c>
      <c r="D395" s="9">
        <f t="shared" si="43"/>
        <v>29516.48092416641</v>
      </c>
      <c r="E395" s="9">
        <f t="shared" si="43"/>
        <v>30401.9753518914</v>
      </c>
      <c r="F395" s="9">
        <f t="shared" si="43"/>
        <v>31314.034612448144</v>
      </c>
      <c r="G395" s="9">
        <f t="shared" si="43"/>
        <v>32253.455650821586</v>
      </c>
      <c r="H395" s="9">
        <f t="shared" si="43"/>
        <v>33221.059320346234</v>
      </c>
      <c r="I395" s="4"/>
    </row>
    <row r="396" spans="1:9" ht="12.75">
      <c r="A396" s="10" t="s">
        <v>44</v>
      </c>
      <c r="B396" s="20">
        <f aca="true" t="shared" si="44" ref="B396:H396">B394/80</f>
        <v>12.871306874309436</v>
      </c>
      <c r="C396" s="20">
        <f t="shared" si="44"/>
        <v>13.51487221802491</v>
      </c>
      <c r="D396" s="20">
        <f t="shared" si="44"/>
        <v>14.190615828926159</v>
      </c>
      <c r="E396" s="20">
        <f t="shared" si="44"/>
        <v>14.616334303793943</v>
      </c>
      <c r="F396" s="20">
        <f t="shared" si="44"/>
        <v>15.054824332907762</v>
      </c>
      <c r="G396" s="20">
        <f t="shared" si="44"/>
        <v>15.506469062894993</v>
      </c>
      <c r="H396" s="20">
        <f t="shared" si="44"/>
        <v>15.971663134781844</v>
      </c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5" t="s">
        <v>45</v>
      </c>
      <c r="B398" s="16"/>
      <c r="C398" s="16"/>
      <c r="D398" s="16"/>
      <c r="E398" s="16"/>
      <c r="F398" s="16"/>
      <c r="G398" s="16"/>
      <c r="H398" s="4"/>
      <c r="I398" s="4"/>
    </row>
    <row r="399" spans="1:9" ht="12.75">
      <c r="A399" s="16"/>
      <c r="B399" s="16"/>
      <c r="C399" s="16"/>
      <c r="D399" s="16"/>
      <c r="E399" s="16"/>
      <c r="F399" s="16"/>
      <c r="G399" s="16"/>
      <c r="H399" s="4"/>
      <c r="I399" s="4"/>
    </row>
    <row r="400" spans="1:9" ht="12.75">
      <c r="A400" s="16"/>
      <c r="B400" s="5" t="s">
        <v>46</v>
      </c>
      <c r="C400" s="16"/>
      <c r="D400" s="16"/>
      <c r="E400" s="16"/>
      <c r="F400" s="5" t="s">
        <v>47</v>
      </c>
      <c r="G400" s="16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10"/>
      <c r="C404" s="4"/>
      <c r="D404" s="4"/>
      <c r="E404" s="4"/>
      <c r="F404" s="10"/>
      <c r="G404" s="4"/>
      <c r="H404" s="4"/>
      <c r="I404" s="4"/>
    </row>
    <row r="405" spans="1:9" ht="12.75">
      <c r="A405" s="4"/>
      <c r="B405" s="10"/>
      <c r="C405" s="4"/>
      <c r="D405" s="4"/>
      <c r="E405" s="4"/>
      <c r="F405" s="10"/>
      <c r="G405" s="4"/>
      <c r="H405" s="4"/>
      <c r="I405" s="4"/>
    </row>
    <row r="406" spans="1:9" ht="12.75">
      <c r="A406" s="4"/>
      <c r="B406" s="213"/>
      <c r="C406" s="182"/>
      <c r="D406" s="182"/>
      <c r="E406" s="182"/>
      <c r="F406" s="213"/>
      <c r="G406" s="182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5" t="s">
        <v>112</v>
      </c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21"/>
      <c r="H411" s="22"/>
      <c r="I411" s="4"/>
    </row>
    <row r="412" spans="1:9" ht="12.75">
      <c r="A412" s="6" t="str">
        <f>+$A$6</f>
        <v>STEP</v>
      </c>
      <c r="B412" s="7" t="str">
        <f>+$B$6</f>
        <v>I</v>
      </c>
      <c r="C412" s="7" t="str">
        <f>+$C$6</f>
        <v>II</v>
      </c>
      <c r="D412" s="7" t="str">
        <f>+$D$6</f>
        <v>III</v>
      </c>
      <c r="E412" s="7" t="str">
        <f>+$E$6</f>
        <v>IV</v>
      </c>
      <c r="F412" s="7" t="str">
        <f>+$F$6</f>
        <v>V</v>
      </c>
      <c r="G412" s="7" t="str">
        <f>+$G$6</f>
        <v>VI</v>
      </c>
      <c r="H412" s="7" t="str">
        <f>+$H$6</f>
        <v>VII</v>
      </c>
      <c r="I412" s="4"/>
    </row>
    <row r="413" spans="1:9" ht="12.75">
      <c r="A413" s="16" t="str">
        <f>+$A$7</f>
        <v>GRADE</v>
      </c>
      <c r="B413" s="19" t="str">
        <f>+$B$7</f>
        <v>Entry</v>
      </c>
      <c r="C413" s="19" t="str">
        <f>+$C$7</f>
        <v>Intermed.</v>
      </c>
      <c r="D413" s="19" t="str">
        <f>+$D$7</f>
        <v>BASE PAY</v>
      </c>
      <c r="E413" s="19" t="str">
        <f>+$E$7</f>
        <v>Merit-1</v>
      </c>
      <c r="F413" s="19" t="str">
        <f>+$F$7</f>
        <v>Merit-2</v>
      </c>
      <c r="G413" s="19" t="str">
        <f>+$G$7</f>
        <v>Merit-3</v>
      </c>
      <c r="H413" s="19" t="str">
        <f>+$H$7</f>
        <v>Merit-4</v>
      </c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10" t="s">
        <v>40</v>
      </c>
      <c r="B415" s="9">
        <f>B39</f>
        <v>2342.577851124318</v>
      </c>
      <c r="C415" s="9">
        <f>B415*1.05</f>
        <v>2459.706743680534</v>
      </c>
      <c r="D415" s="9">
        <f>C415*1.05</f>
        <v>2582.692080864561</v>
      </c>
      <c r="E415" s="9">
        <f>D415*1.03</f>
        <v>2660.172843290498</v>
      </c>
      <c r="F415" s="9">
        <f>E415*1.03</f>
        <v>2739.978028589213</v>
      </c>
      <c r="G415" s="9">
        <f>F415*1.03</f>
        <v>2822.1773694468893</v>
      </c>
      <c r="H415" s="9">
        <f>G415*1.045</f>
        <v>2949.175351071999</v>
      </c>
      <c r="I415" s="4"/>
    </row>
    <row r="416" spans="1:9" ht="12.75">
      <c r="A416" s="4"/>
      <c r="B416" s="9"/>
      <c r="C416" s="4"/>
      <c r="D416" s="4"/>
      <c r="E416" s="4"/>
      <c r="F416" s="4"/>
      <c r="G416" s="4"/>
      <c r="H416" s="4"/>
      <c r="I416" s="4"/>
    </row>
    <row r="417" spans="1:9" ht="12.75">
      <c r="A417" s="10" t="s">
        <v>42</v>
      </c>
      <c r="B417" s="9">
        <f aca="true" t="shared" si="45" ref="B417:H417">B418/26</f>
        <v>1081.1897774419929</v>
      </c>
      <c r="C417" s="9">
        <f t="shared" si="45"/>
        <v>1135.2492663140927</v>
      </c>
      <c r="D417" s="9">
        <f t="shared" si="45"/>
        <v>1192.0117296297974</v>
      </c>
      <c r="E417" s="9">
        <f t="shared" si="45"/>
        <v>1227.7720815186913</v>
      </c>
      <c r="F417" s="9">
        <f t="shared" si="45"/>
        <v>1264.6052439642522</v>
      </c>
      <c r="G417" s="9">
        <f t="shared" si="45"/>
        <v>1302.5434012831795</v>
      </c>
      <c r="H417" s="9">
        <f t="shared" si="45"/>
        <v>1361.1578543409228</v>
      </c>
      <c r="I417" s="4"/>
    </row>
    <row r="418" spans="1:9" ht="12.75">
      <c r="A418" s="10" t="s">
        <v>43</v>
      </c>
      <c r="B418" s="9">
        <f aca="true" t="shared" si="46" ref="B418:H418">B415*12</f>
        <v>28110.934213491815</v>
      </c>
      <c r="C418" s="9">
        <f t="shared" si="46"/>
        <v>29516.48092416641</v>
      </c>
      <c r="D418" s="9">
        <f t="shared" si="46"/>
        <v>30992.30497037473</v>
      </c>
      <c r="E418" s="9">
        <f t="shared" si="46"/>
        <v>31922.074119485973</v>
      </c>
      <c r="F418" s="9">
        <f t="shared" si="46"/>
        <v>32879.73634307056</v>
      </c>
      <c r="G418" s="9">
        <f t="shared" si="46"/>
        <v>33866.12843336267</v>
      </c>
      <c r="H418" s="9">
        <f t="shared" si="46"/>
        <v>35390.10421286399</v>
      </c>
      <c r="I418" s="4"/>
    </row>
    <row r="419" spans="1:9" ht="12.75">
      <c r="A419" s="10" t="s">
        <v>44</v>
      </c>
      <c r="B419" s="20">
        <f aca="true" t="shared" si="47" ref="B419:H419">B417/80</f>
        <v>13.51487221802491</v>
      </c>
      <c r="C419" s="20">
        <f t="shared" si="47"/>
        <v>14.190615828926159</v>
      </c>
      <c r="D419" s="20">
        <f t="shared" si="47"/>
        <v>14.900146620372468</v>
      </c>
      <c r="E419" s="20">
        <f t="shared" si="47"/>
        <v>15.347151018983642</v>
      </c>
      <c r="F419" s="20">
        <f t="shared" si="47"/>
        <v>15.807565549553152</v>
      </c>
      <c r="G419" s="20">
        <f t="shared" si="47"/>
        <v>16.281792516039744</v>
      </c>
      <c r="H419" s="20">
        <f t="shared" si="47"/>
        <v>17.014473179261536</v>
      </c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5" t="s">
        <v>45</v>
      </c>
      <c r="B421" s="16"/>
      <c r="C421" s="16"/>
      <c r="D421" s="16"/>
      <c r="E421" s="16"/>
      <c r="F421" s="16"/>
      <c r="G421" s="16"/>
      <c r="H421" s="4"/>
      <c r="I421" s="4"/>
    </row>
    <row r="422" spans="1:9" ht="12.75">
      <c r="A422" s="16"/>
      <c r="B422" s="5" t="s">
        <v>46</v>
      </c>
      <c r="C422" s="16"/>
      <c r="D422" s="16"/>
      <c r="E422" s="16"/>
      <c r="F422" s="5" t="s">
        <v>47</v>
      </c>
      <c r="G422" s="16"/>
      <c r="H422" s="4"/>
      <c r="I422" s="4"/>
    </row>
    <row r="423" spans="1:9" ht="12.75">
      <c r="A423" s="16"/>
      <c r="B423" t="s">
        <v>280</v>
      </c>
      <c r="F423" t="s">
        <v>63</v>
      </c>
      <c r="H423" s="4"/>
      <c r="I423" s="4"/>
    </row>
    <row r="424" spans="1:9" ht="12.75">
      <c r="A424" s="4"/>
      <c r="B424" s="10" t="s">
        <v>107</v>
      </c>
      <c r="C424" s="4"/>
      <c r="D424" s="4"/>
      <c r="E424" s="4"/>
      <c r="F424" s="10" t="s">
        <v>68</v>
      </c>
      <c r="G424" s="4"/>
      <c r="H424" s="4"/>
      <c r="I424" s="4"/>
    </row>
    <row r="425" spans="1:9" ht="12.75">
      <c r="A425" s="4"/>
      <c r="B425" s="4" t="s">
        <v>108</v>
      </c>
      <c r="C425" s="4"/>
      <c r="D425" s="4"/>
      <c r="E425" s="4"/>
      <c r="F425" s="4" t="s">
        <v>109</v>
      </c>
      <c r="G425" s="4"/>
      <c r="H425" s="4"/>
      <c r="I425" s="4"/>
    </row>
    <row r="426" spans="1:9" ht="12.75">
      <c r="A426" s="4"/>
      <c r="B426" s="10" t="s">
        <v>111</v>
      </c>
      <c r="C426" s="4"/>
      <c r="D426" s="4"/>
      <c r="E426" s="4"/>
      <c r="F426" s="10" t="s">
        <v>60</v>
      </c>
      <c r="G426" s="4"/>
      <c r="H426" s="4"/>
      <c r="I426" s="4"/>
    </row>
    <row r="427" spans="1:9" ht="12.75">
      <c r="A427" s="4"/>
      <c r="B427" s="10" t="s">
        <v>259</v>
      </c>
      <c r="C427" s="4"/>
      <c r="D427" s="4"/>
      <c r="E427" s="4"/>
      <c r="F427" s="10" t="s">
        <v>68</v>
      </c>
      <c r="G427" s="4"/>
      <c r="H427" s="4"/>
      <c r="I427" s="4"/>
    </row>
    <row r="428" spans="1:9" ht="12.75">
      <c r="A428" s="10"/>
      <c r="B428" s="213" t="s">
        <v>240</v>
      </c>
      <c r="C428" s="182"/>
      <c r="D428" s="182"/>
      <c r="E428" s="182"/>
      <c r="F428" s="213" t="s">
        <v>68</v>
      </c>
      <c r="G428" s="182"/>
      <c r="H428" s="4"/>
      <c r="I428" s="4"/>
    </row>
    <row r="429" spans="1:9" ht="19.5">
      <c r="A429" s="12" t="str">
        <f>+$A$52</f>
        <v>CLASSIFIED PAY PLAN  DETAIL</v>
      </c>
      <c r="B429" s="23"/>
      <c r="C429" s="23"/>
      <c r="D429" s="23"/>
      <c r="E429" s="23"/>
      <c r="F429" s="23"/>
      <c r="G429" s="24"/>
      <c r="H429" s="25"/>
      <c r="I429" s="4"/>
    </row>
    <row r="430" spans="1:9" ht="19.5">
      <c r="A430" s="12" t="str">
        <f>+$A$53</f>
        <v>FY 2007-08</v>
      </c>
      <c r="B430" s="23"/>
      <c r="C430" s="23"/>
      <c r="D430" s="23"/>
      <c r="E430" s="23"/>
      <c r="F430" s="23"/>
      <c r="G430" s="24"/>
      <c r="H430" s="25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5" t="s">
        <v>113</v>
      </c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21"/>
      <c r="H433" s="22"/>
      <c r="I433" s="4"/>
    </row>
    <row r="434" spans="1:9" ht="12.75">
      <c r="A434" s="6" t="str">
        <f>+$A$6</f>
        <v>STEP</v>
      </c>
      <c r="B434" s="7" t="str">
        <f>+$B$6</f>
        <v>I</v>
      </c>
      <c r="C434" s="7" t="str">
        <f>+$C$6</f>
        <v>II</v>
      </c>
      <c r="D434" s="7" t="str">
        <f>+$D$6</f>
        <v>III</v>
      </c>
      <c r="E434" s="7" t="str">
        <f>+$E$6</f>
        <v>IV</v>
      </c>
      <c r="F434" s="7" t="str">
        <f>+$F$6</f>
        <v>V</v>
      </c>
      <c r="G434" s="7" t="str">
        <f>+$G$6</f>
        <v>VI</v>
      </c>
      <c r="H434" s="7" t="str">
        <f>+$H$6</f>
        <v>VII</v>
      </c>
      <c r="I434" s="4"/>
    </row>
    <row r="435" spans="1:9" ht="12.75">
      <c r="A435" s="16" t="str">
        <f>+$A$7</f>
        <v>GRADE</v>
      </c>
      <c r="B435" s="19" t="str">
        <f>+$B$7</f>
        <v>Entry</v>
      </c>
      <c r="C435" s="19" t="str">
        <f>+$C$7</f>
        <v>Intermed.</v>
      </c>
      <c r="D435" s="19" t="str">
        <f>+$D$7</f>
        <v>BASE PAY</v>
      </c>
      <c r="E435" s="19" t="str">
        <f>+$E$7</f>
        <v>Merit-1</v>
      </c>
      <c r="F435" s="19" t="str">
        <f>+$F$7</f>
        <v>Merit-2</v>
      </c>
      <c r="G435" s="19" t="str">
        <f>+$G$7</f>
        <v>Merit-3</v>
      </c>
      <c r="H435" s="19" t="str">
        <f>+$H$7</f>
        <v>Merit-4</v>
      </c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10" t="s">
        <v>40</v>
      </c>
      <c r="B437" s="9">
        <f>B41</f>
        <v>2459.706743680534</v>
      </c>
      <c r="C437" s="9">
        <f>B437*1.05</f>
        <v>2582.692080864561</v>
      </c>
      <c r="D437" s="9">
        <f>C437*1.05</f>
        <v>2711.826684907789</v>
      </c>
      <c r="E437" s="9">
        <f>D437*1.03</f>
        <v>2793.181485455023</v>
      </c>
      <c r="F437" s="9">
        <f>E437*1.03</f>
        <v>2876.9769300186736</v>
      </c>
      <c r="G437" s="9">
        <f>F437*1.03</f>
        <v>2963.286237919234</v>
      </c>
      <c r="H437" s="9">
        <f>G437*1.03</f>
        <v>3052.184825056811</v>
      </c>
      <c r="I437" s="4"/>
    </row>
    <row r="438" spans="1:9" ht="12.75">
      <c r="A438" s="4"/>
      <c r="B438" s="9"/>
      <c r="C438" s="4"/>
      <c r="D438" s="4"/>
      <c r="E438" s="4"/>
      <c r="F438" s="4"/>
      <c r="G438" s="4"/>
      <c r="H438" s="4"/>
      <c r="I438" s="4"/>
    </row>
    <row r="439" spans="1:9" ht="12.75">
      <c r="A439" s="10" t="s">
        <v>42</v>
      </c>
      <c r="B439" s="9">
        <f aca="true" t="shared" si="48" ref="B439:H439">B440/26</f>
        <v>1135.2492663140927</v>
      </c>
      <c r="C439" s="9">
        <f t="shared" si="48"/>
        <v>1192.0117296297974</v>
      </c>
      <c r="D439" s="9">
        <f t="shared" si="48"/>
        <v>1251.6123161112873</v>
      </c>
      <c r="E439" s="9">
        <f t="shared" si="48"/>
        <v>1289.160685594626</v>
      </c>
      <c r="F439" s="9">
        <f t="shared" si="48"/>
        <v>1327.8355061624645</v>
      </c>
      <c r="G439" s="9">
        <f t="shared" si="48"/>
        <v>1367.6705713473386</v>
      </c>
      <c r="H439" s="9">
        <f t="shared" si="48"/>
        <v>1408.700688487759</v>
      </c>
      <c r="I439" s="4"/>
    </row>
    <row r="440" spans="1:9" ht="12.75">
      <c r="A440" s="10" t="s">
        <v>43</v>
      </c>
      <c r="B440" s="9">
        <f aca="true" t="shared" si="49" ref="B440:H440">B437*12</f>
        <v>29516.48092416641</v>
      </c>
      <c r="C440" s="9">
        <f t="shared" si="49"/>
        <v>30992.30497037473</v>
      </c>
      <c r="D440" s="9">
        <f t="shared" si="49"/>
        <v>32541.92021889347</v>
      </c>
      <c r="E440" s="9">
        <f t="shared" si="49"/>
        <v>33518.177825460276</v>
      </c>
      <c r="F440" s="9">
        <f t="shared" si="49"/>
        <v>34523.72316022408</v>
      </c>
      <c r="G440" s="9">
        <f t="shared" si="49"/>
        <v>35559.434855030806</v>
      </c>
      <c r="H440" s="9">
        <f t="shared" si="49"/>
        <v>36626.21790068173</v>
      </c>
      <c r="I440" s="4"/>
    </row>
    <row r="441" spans="1:9" ht="12.75">
      <c r="A441" s="10" t="s">
        <v>44</v>
      </c>
      <c r="B441" s="20">
        <f aca="true" t="shared" si="50" ref="B441:H441">B439/80</f>
        <v>14.190615828926159</v>
      </c>
      <c r="C441" s="20">
        <f t="shared" si="50"/>
        <v>14.900146620372468</v>
      </c>
      <c r="D441" s="20">
        <f t="shared" si="50"/>
        <v>15.64515395139109</v>
      </c>
      <c r="E441" s="20">
        <f t="shared" si="50"/>
        <v>16.114508569932827</v>
      </c>
      <c r="F441" s="20">
        <f t="shared" si="50"/>
        <v>16.597943827030807</v>
      </c>
      <c r="G441" s="20">
        <f t="shared" si="50"/>
        <v>17.095882141841734</v>
      </c>
      <c r="H441" s="20">
        <f t="shared" si="50"/>
        <v>17.608758606096988</v>
      </c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5" t="s">
        <v>45</v>
      </c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5" t="s">
        <v>46</v>
      </c>
      <c r="C445" s="4"/>
      <c r="D445" s="4"/>
      <c r="E445" s="4"/>
      <c r="F445" s="5" t="s">
        <v>47</v>
      </c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10" t="s">
        <v>266</v>
      </c>
      <c r="C447" s="4"/>
      <c r="D447" s="4"/>
      <c r="E447" s="4"/>
      <c r="F447" s="10" t="s">
        <v>68</v>
      </c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10"/>
      <c r="G448" s="4"/>
      <c r="H448" s="4"/>
      <c r="I448" s="4"/>
    </row>
    <row r="449" spans="1:9" ht="12.75">
      <c r="A449" s="4"/>
      <c r="H449" s="4"/>
      <c r="I449" s="4"/>
    </row>
    <row r="451" spans="1:8" ht="19.5">
      <c r="A451" s="12" t="str">
        <f>+$A$52</f>
        <v>CLASSIFIED PAY PLAN  DETAIL</v>
      </c>
      <c r="B451" s="23"/>
      <c r="C451" s="23"/>
      <c r="D451" s="23"/>
      <c r="E451" s="23"/>
      <c r="F451" s="23"/>
      <c r="G451" s="24"/>
      <c r="H451" s="25"/>
    </row>
    <row r="452" spans="1:8" ht="19.5">
      <c r="A452" s="12" t="str">
        <f>+$A$53</f>
        <v>FY 2007-08</v>
      </c>
      <c r="B452" s="23"/>
      <c r="C452" s="23"/>
      <c r="D452" s="23"/>
      <c r="E452" s="23"/>
      <c r="F452" s="23"/>
      <c r="G452" s="24"/>
      <c r="H452" s="25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5" t="s">
        <v>254</v>
      </c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21"/>
      <c r="H455" s="22"/>
    </row>
    <row r="456" spans="1:8" ht="12.75">
      <c r="A456" s="6" t="str">
        <f>+$A$6</f>
        <v>STEP</v>
      </c>
      <c r="B456" s="7" t="str">
        <f>+$B$6</f>
        <v>I</v>
      </c>
      <c r="C456" s="7" t="str">
        <f>+$C$6</f>
        <v>II</v>
      </c>
      <c r="D456" s="7" t="str">
        <f>+$D$6</f>
        <v>III</v>
      </c>
      <c r="E456" s="7" t="str">
        <f>+$E$6</f>
        <v>IV</v>
      </c>
      <c r="F456" s="7" t="str">
        <f>+$F$6</f>
        <v>V</v>
      </c>
      <c r="G456" s="7" t="str">
        <f>+$G$6</f>
        <v>VI</v>
      </c>
      <c r="H456" s="7" t="str">
        <f>+$H$6</f>
        <v>VII</v>
      </c>
    </row>
    <row r="457" spans="1:8" ht="12.75">
      <c r="A457" s="16" t="str">
        <f>+$A$7</f>
        <v>GRADE</v>
      </c>
      <c r="B457" s="19" t="str">
        <f>+$B$7</f>
        <v>Entry</v>
      </c>
      <c r="C457" s="19" t="str">
        <f>+$C$7</f>
        <v>Intermed.</v>
      </c>
      <c r="D457" s="19" t="str">
        <f>+$D$7</f>
        <v>BASE PAY</v>
      </c>
      <c r="E457" s="19" t="str">
        <f>+$E$7</f>
        <v>Merit-1</v>
      </c>
      <c r="F457" s="19" t="str">
        <f>+$F$7</f>
        <v>Merit-2</v>
      </c>
      <c r="G457" s="19" t="str">
        <f>+$G$7</f>
        <v>Merit-3</v>
      </c>
      <c r="H457" s="19" t="str">
        <f>+$H$7</f>
        <v>Merit-4</v>
      </c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10" t="s">
        <v>40</v>
      </c>
      <c r="B459" s="9">
        <f>B43</f>
        <v>2693.378884330185</v>
      </c>
      <c r="C459" s="9">
        <f>B459*1.05</f>
        <v>2828.0478285466943</v>
      </c>
      <c r="D459" s="9">
        <f>C459*1.05</f>
        <v>2969.450219974029</v>
      </c>
      <c r="E459" s="9">
        <f>D459*1.03</f>
        <v>3058.53372657325</v>
      </c>
      <c r="F459" s="9">
        <f>E459*1.03</f>
        <v>3150.2897383704476</v>
      </c>
      <c r="G459" s="9">
        <f>F459*1.03</f>
        <v>3244.798430521561</v>
      </c>
      <c r="H459" s="9">
        <f>G459*1.03</f>
        <v>3342.1423834372076</v>
      </c>
    </row>
    <row r="460" spans="1:8" ht="12.75">
      <c r="A460" s="4"/>
      <c r="B460" s="9"/>
      <c r="C460" s="4"/>
      <c r="D460" s="4"/>
      <c r="E460" s="4"/>
      <c r="F460" s="4"/>
      <c r="G460" s="4"/>
      <c r="H460" s="4"/>
    </row>
    <row r="461" spans="1:8" ht="12.75">
      <c r="A461" s="10" t="s">
        <v>42</v>
      </c>
      <c r="B461" s="9">
        <f aca="true" t="shared" si="51" ref="B461:H461">B462/26</f>
        <v>1243.0979466139315</v>
      </c>
      <c r="C461" s="9">
        <f t="shared" si="51"/>
        <v>1305.2528439446282</v>
      </c>
      <c r="D461" s="9">
        <f t="shared" si="51"/>
        <v>1370.5154861418596</v>
      </c>
      <c r="E461" s="9">
        <f t="shared" si="51"/>
        <v>1411.6309507261153</v>
      </c>
      <c r="F461" s="9">
        <f t="shared" si="51"/>
        <v>1453.979879247899</v>
      </c>
      <c r="G461" s="9">
        <f t="shared" si="51"/>
        <v>1497.5992756253358</v>
      </c>
      <c r="H461" s="9">
        <f t="shared" si="51"/>
        <v>1542.5272538940958</v>
      </c>
    </row>
    <row r="462" spans="1:8" ht="12.75">
      <c r="A462" s="10" t="s">
        <v>43</v>
      </c>
      <c r="B462" s="9">
        <f aca="true" t="shared" si="52" ref="B462:H462">B459*12</f>
        <v>32320.54661196222</v>
      </c>
      <c r="C462" s="9">
        <f t="shared" si="52"/>
        <v>33936.57394256033</v>
      </c>
      <c r="D462" s="9">
        <f t="shared" si="52"/>
        <v>35633.40263968835</v>
      </c>
      <c r="E462" s="9">
        <f t="shared" si="52"/>
        <v>36702.404718879</v>
      </c>
      <c r="F462" s="9">
        <f t="shared" si="52"/>
        <v>37803.47686044537</v>
      </c>
      <c r="G462" s="9">
        <f t="shared" si="52"/>
        <v>38937.58116625873</v>
      </c>
      <c r="H462" s="9">
        <f t="shared" si="52"/>
        <v>40105.70860124649</v>
      </c>
    </row>
    <row r="463" spans="1:8" ht="12.75">
      <c r="A463" s="10" t="s">
        <v>44</v>
      </c>
      <c r="B463" s="20">
        <f aca="true" t="shared" si="53" ref="B463:H463">B461/80</f>
        <v>15.538724332674144</v>
      </c>
      <c r="C463" s="20">
        <f t="shared" si="53"/>
        <v>16.315660549307854</v>
      </c>
      <c r="D463" s="20">
        <f t="shared" si="53"/>
        <v>17.131443576773243</v>
      </c>
      <c r="E463" s="20">
        <f t="shared" si="53"/>
        <v>17.64538688407644</v>
      </c>
      <c r="F463" s="20">
        <f t="shared" si="53"/>
        <v>18.174748490598738</v>
      </c>
      <c r="G463" s="20">
        <f t="shared" si="53"/>
        <v>18.7199909453167</v>
      </c>
      <c r="H463" s="20">
        <f t="shared" si="53"/>
        <v>19.2815906736762</v>
      </c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5" t="s">
        <v>45</v>
      </c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5" t="s">
        <v>46</v>
      </c>
      <c r="C467" s="4"/>
      <c r="D467" s="4"/>
      <c r="E467" s="4"/>
      <c r="F467" s="5" t="s">
        <v>47</v>
      </c>
      <c r="G467" s="4"/>
      <c r="H467" s="4"/>
    </row>
    <row r="468" spans="1:8" ht="12.75">
      <c r="A468" s="4"/>
      <c r="B468" s="4" t="s">
        <v>270</v>
      </c>
      <c r="C468" s="4"/>
      <c r="D468" s="4"/>
      <c r="E468" s="4"/>
      <c r="F468" s="4" t="s">
        <v>68</v>
      </c>
      <c r="G468" s="4"/>
      <c r="H468" s="4"/>
    </row>
    <row r="469" spans="1:8" ht="12.75">
      <c r="A469" s="4"/>
      <c r="B469" s="10" t="s">
        <v>114</v>
      </c>
      <c r="C469" s="4"/>
      <c r="D469" s="4"/>
      <c r="E469" s="4"/>
      <c r="F469" s="10" t="s">
        <v>68</v>
      </c>
      <c r="G469" s="4"/>
      <c r="H469" s="4"/>
    </row>
    <row r="470" spans="1:8" ht="12.75">
      <c r="A470" s="4"/>
      <c r="B470" s="4" t="s">
        <v>110</v>
      </c>
      <c r="C470" s="4"/>
      <c r="D470" s="4"/>
      <c r="E470" s="4"/>
      <c r="F470" s="10" t="s">
        <v>68</v>
      </c>
      <c r="G470" s="4"/>
      <c r="H470" s="4"/>
    </row>
    <row r="471" spans="1:8" ht="12.75">
      <c r="A471" s="4"/>
      <c r="B471" s="4" t="s">
        <v>110</v>
      </c>
      <c r="F471" s="10" t="s">
        <v>255</v>
      </c>
      <c r="H471" s="4"/>
    </row>
    <row r="472" spans="2:6" ht="12.75">
      <c r="B472" s="4" t="s">
        <v>257</v>
      </c>
      <c r="F472" s="10" t="s">
        <v>68</v>
      </c>
    </row>
  </sheetData>
  <printOptions/>
  <pageMargins left="1.06" right="0.52" top="0.4" bottom="0.5" header="0.37" footer="0.5"/>
  <pageSetup orientation="portrait" r:id="rId1"/>
  <rowBreaks count="9" manualBreakCount="9">
    <brk id="50" max="8" man="1"/>
    <brk id="99" max="8" man="1"/>
    <brk id="145" max="8" man="1"/>
    <brk id="197" max="8" man="1"/>
    <brk id="242" max="8" man="1"/>
    <brk id="289" max="8" man="1"/>
    <brk id="337" max="8" man="1"/>
    <brk id="383" max="8" man="1"/>
    <brk id="4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8">
      <selection activeCell="A1" sqref="A1:H42"/>
    </sheetView>
  </sheetViews>
  <sheetFormatPr defaultColWidth="9.00390625" defaultRowHeight="12.75"/>
  <cols>
    <col min="1" max="1" width="5.625" style="0" customWidth="1"/>
    <col min="2" max="2" width="12.625" style="0" customWidth="1"/>
    <col min="3" max="37" width="8.625" style="0" customWidth="1"/>
  </cols>
  <sheetData>
    <row r="1" spans="1:11" ht="15.75">
      <c r="A1" s="216" t="s">
        <v>115</v>
      </c>
      <c r="B1" s="216"/>
      <c r="C1" s="216"/>
      <c r="D1" s="216"/>
      <c r="E1" s="216"/>
      <c r="F1" s="216"/>
      <c r="G1" s="216"/>
      <c r="H1" s="216"/>
      <c r="I1" s="169"/>
      <c r="J1" s="169"/>
      <c r="K1" s="169"/>
    </row>
    <row r="2" spans="1:11" ht="15.75">
      <c r="A2" s="216" t="s">
        <v>253</v>
      </c>
      <c r="B2" s="216"/>
      <c r="C2" s="216"/>
      <c r="D2" s="216"/>
      <c r="E2" s="216"/>
      <c r="F2" s="216"/>
      <c r="G2" s="216"/>
      <c r="H2" s="216"/>
      <c r="I2" s="169"/>
      <c r="J2" s="169"/>
      <c r="K2" s="169"/>
    </row>
    <row r="3" spans="1:11" ht="15.75">
      <c r="A3" s="216" t="str">
        <f>'[1]MASTER'!$A$65</f>
        <v>FISCAL YEAR 2007 - 2008</v>
      </c>
      <c r="B3" s="216"/>
      <c r="C3" s="216"/>
      <c r="D3" s="216"/>
      <c r="E3" s="216"/>
      <c r="F3" s="216"/>
      <c r="G3" s="216"/>
      <c r="H3" s="216"/>
      <c r="I3" s="169"/>
      <c r="J3" s="169"/>
      <c r="K3" s="169"/>
    </row>
    <row r="4" spans="1:11" ht="15.7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>
      <c r="A5" s="61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15.75">
      <c r="A7" s="62" t="s">
        <v>117</v>
      </c>
      <c r="B7" s="62" t="s">
        <v>118</v>
      </c>
      <c r="C7" s="217" t="s">
        <v>204</v>
      </c>
      <c r="D7" s="218"/>
      <c r="E7" s="217" t="s">
        <v>205</v>
      </c>
      <c r="F7" s="218"/>
      <c r="G7" s="217" t="s">
        <v>206</v>
      </c>
      <c r="H7" s="218"/>
      <c r="I7" s="215"/>
      <c r="J7" s="215"/>
      <c r="K7" s="170"/>
      <c r="L7" s="171"/>
    </row>
    <row r="8" spans="1:12" ht="15.75">
      <c r="A8" s="64" t="s">
        <v>120</v>
      </c>
      <c r="B8" s="64" t="s">
        <v>121</v>
      </c>
      <c r="C8" s="65" t="s">
        <v>132</v>
      </c>
      <c r="D8" s="66" t="s">
        <v>208</v>
      </c>
      <c r="E8" s="65" t="s">
        <v>132</v>
      </c>
      <c r="F8" s="66" t="s">
        <v>208</v>
      </c>
      <c r="G8" s="65" t="s">
        <v>132</v>
      </c>
      <c r="H8" s="66" t="s">
        <v>208</v>
      </c>
      <c r="I8" s="172"/>
      <c r="J8" s="172"/>
      <c r="K8" s="172"/>
      <c r="L8" s="171"/>
    </row>
    <row r="9" spans="1:12" ht="15.75">
      <c r="A9" s="67"/>
      <c r="B9" s="67"/>
      <c r="C9" s="77">
        <f>1787*1.03</f>
        <v>1840.6100000000001</v>
      </c>
      <c r="D9" s="96"/>
      <c r="E9" s="96"/>
      <c r="F9" s="96"/>
      <c r="G9" s="96"/>
      <c r="H9" s="97"/>
      <c r="I9" s="173"/>
      <c r="J9" s="173"/>
      <c r="K9" s="174"/>
      <c r="L9" s="171"/>
    </row>
    <row r="10" spans="1:12" ht="15.75">
      <c r="A10" s="68" t="s">
        <v>4</v>
      </c>
      <c r="B10" s="68" t="s">
        <v>151</v>
      </c>
      <c r="C10" s="78" t="s">
        <v>160</v>
      </c>
      <c r="D10" s="83"/>
      <c r="E10" s="83"/>
      <c r="F10" s="83"/>
      <c r="G10" s="96"/>
      <c r="H10" s="97"/>
      <c r="I10" s="173"/>
      <c r="J10" s="173"/>
      <c r="K10" s="174"/>
      <c r="L10" s="171"/>
    </row>
    <row r="11" spans="1:12" ht="15.75">
      <c r="A11" s="69"/>
      <c r="B11" s="95" t="s">
        <v>234</v>
      </c>
      <c r="C11" s="78" t="s">
        <v>12</v>
      </c>
      <c r="D11" s="83"/>
      <c r="E11" s="83"/>
      <c r="F11" s="83"/>
      <c r="G11" s="96"/>
      <c r="H11" s="97"/>
      <c r="I11" s="173"/>
      <c r="J11" s="173"/>
      <c r="K11" s="174"/>
      <c r="L11" s="171"/>
    </row>
    <row r="12" spans="1:12" ht="15.75">
      <c r="A12" s="67"/>
      <c r="B12" s="67"/>
      <c r="C12" s="79">
        <f>1942*1.03</f>
        <v>2000.26</v>
      </c>
      <c r="D12" s="79">
        <f>C12*1.03</f>
        <v>2060.2678</v>
      </c>
      <c r="E12" s="79">
        <f>C12*1.06</f>
        <v>2120.2756</v>
      </c>
      <c r="F12" s="79">
        <f>E12*1.03</f>
        <v>2183.883868</v>
      </c>
      <c r="G12" s="181"/>
      <c r="H12" s="82"/>
      <c r="I12" s="173"/>
      <c r="J12" s="173"/>
      <c r="K12" s="173"/>
      <c r="L12" s="171"/>
    </row>
    <row r="13" spans="1:12" ht="15.75">
      <c r="A13" s="68" t="s">
        <v>5</v>
      </c>
      <c r="B13" s="68" t="s">
        <v>241</v>
      </c>
      <c r="C13" s="78" t="s">
        <v>12</v>
      </c>
      <c r="D13" s="78" t="s">
        <v>243</v>
      </c>
      <c r="E13" s="78" t="s">
        <v>161</v>
      </c>
      <c r="F13" s="78" t="s">
        <v>161</v>
      </c>
      <c r="G13" s="83"/>
      <c r="H13" s="133"/>
      <c r="I13" s="175"/>
      <c r="J13" s="175"/>
      <c r="K13" s="175"/>
      <c r="L13" s="171"/>
    </row>
    <row r="14" spans="1:12" ht="15.75">
      <c r="A14" s="69"/>
      <c r="B14" s="95"/>
      <c r="C14" s="78"/>
      <c r="D14" s="78" t="s">
        <v>210</v>
      </c>
      <c r="E14" s="78" t="s">
        <v>244</v>
      </c>
      <c r="F14" s="78" t="s">
        <v>245</v>
      </c>
      <c r="G14" s="83"/>
      <c r="H14" s="133"/>
      <c r="I14" s="175"/>
      <c r="J14" s="175"/>
      <c r="K14" s="175"/>
      <c r="L14" s="171"/>
    </row>
    <row r="15" spans="1:12" ht="15.75">
      <c r="A15" s="67"/>
      <c r="B15" s="67" t="s">
        <v>242</v>
      </c>
      <c r="C15" s="79">
        <f>E12*1.06</f>
        <v>2247.492136</v>
      </c>
      <c r="D15" s="79">
        <f>C15*1.03</f>
        <v>2314.91690008</v>
      </c>
      <c r="E15" s="79">
        <f>C15*1.06</f>
        <v>2382.34166416</v>
      </c>
      <c r="F15" s="79">
        <f>E15*1.025</f>
        <v>2441.900205764</v>
      </c>
      <c r="G15" s="79">
        <f>E15*1.06</f>
        <v>2525.2821640096004</v>
      </c>
      <c r="H15" s="80">
        <f>G15*1.025</f>
        <v>2588.41421810984</v>
      </c>
      <c r="I15" s="173"/>
      <c r="J15" s="173"/>
      <c r="K15" s="173"/>
      <c r="L15" s="171"/>
    </row>
    <row r="16" spans="1:12" ht="15.75">
      <c r="A16" s="177" t="s">
        <v>6</v>
      </c>
      <c r="B16" s="68" t="s">
        <v>241</v>
      </c>
      <c r="C16" s="78" t="s">
        <v>166</v>
      </c>
      <c r="D16" s="78" t="s">
        <v>166</v>
      </c>
      <c r="E16" s="78" t="s">
        <v>174</v>
      </c>
      <c r="F16" s="78" t="s">
        <v>174</v>
      </c>
      <c r="G16" s="78" t="s">
        <v>246</v>
      </c>
      <c r="H16" s="81" t="s">
        <v>246</v>
      </c>
      <c r="I16" s="176"/>
      <c r="J16" s="175"/>
      <c r="K16" s="175"/>
      <c r="L16" s="171"/>
    </row>
    <row r="17" spans="1:12" ht="15.75" customHeight="1">
      <c r="A17" s="178"/>
      <c r="B17" s="69"/>
      <c r="C17" s="78" t="s">
        <v>245</v>
      </c>
      <c r="D17" s="78" t="s">
        <v>247</v>
      </c>
      <c r="E17" s="78" t="s">
        <v>248</v>
      </c>
      <c r="F17" s="78" t="s">
        <v>249</v>
      </c>
      <c r="G17" s="78" t="s">
        <v>250</v>
      </c>
      <c r="H17" s="81" t="s">
        <v>251</v>
      </c>
      <c r="I17" s="176"/>
      <c r="J17" s="175"/>
      <c r="K17" s="176"/>
      <c r="L17" s="171"/>
    </row>
    <row r="18" spans="1:12" ht="15.75">
      <c r="A18" s="67"/>
      <c r="B18" s="67"/>
      <c r="C18" s="79">
        <f aca="true" t="shared" si="0" ref="C18:H18">C15*1.1</f>
        <v>2472.2413496</v>
      </c>
      <c r="D18" s="79">
        <f t="shared" si="0"/>
        <v>2546.408590088</v>
      </c>
      <c r="E18" s="79">
        <f t="shared" si="0"/>
        <v>2620.5758305760005</v>
      </c>
      <c r="F18" s="79">
        <f t="shared" si="0"/>
        <v>2686.0902263404</v>
      </c>
      <c r="G18" s="79">
        <f t="shared" si="0"/>
        <v>2777.810380410561</v>
      </c>
      <c r="H18" s="80">
        <f t="shared" si="0"/>
        <v>2847.2556399208243</v>
      </c>
      <c r="I18" s="173"/>
      <c r="J18" s="173"/>
      <c r="K18" s="173"/>
      <c r="L18" s="171"/>
    </row>
    <row r="19" spans="1:12" ht="15.75">
      <c r="A19" s="68" t="s">
        <v>7</v>
      </c>
      <c r="B19" s="68" t="s">
        <v>196</v>
      </c>
      <c r="C19" s="78" t="s">
        <v>166</v>
      </c>
      <c r="D19" s="78" t="s">
        <v>166</v>
      </c>
      <c r="E19" s="78" t="s">
        <v>174</v>
      </c>
      <c r="F19" s="78" t="s">
        <v>174</v>
      </c>
      <c r="G19" s="78" t="s">
        <v>246</v>
      </c>
      <c r="H19" s="81" t="s">
        <v>246</v>
      </c>
      <c r="I19" s="175"/>
      <c r="J19" s="175"/>
      <c r="K19" s="175"/>
      <c r="L19" s="171"/>
    </row>
    <row r="20" spans="1:12" ht="15.75">
      <c r="A20" s="179"/>
      <c r="B20" s="179"/>
      <c r="C20" s="180"/>
      <c r="D20" s="180" t="s">
        <v>252</v>
      </c>
      <c r="E20" s="180"/>
      <c r="F20" s="180" t="s">
        <v>252</v>
      </c>
      <c r="G20" s="180"/>
      <c r="H20" s="84" t="s">
        <v>252</v>
      </c>
      <c r="I20" s="175"/>
      <c r="J20" s="175"/>
      <c r="K20" s="175"/>
      <c r="L20" s="171"/>
    </row>
    <row r="21" spans="9:12" ht="12">
      <c r="I21" s="171"/>
      <c r="J21" s="171"/>
      <c r="K21" s="171"/>
      <c r="L21" s="171"/>
    </row>
    <row r="22" spans="1:12" ht="15.75">
      <c r="A22" s="129" t="s">
        <v>133</v>
      </c>
      <c r="B22" s="101"/>
      <c r="C22" s="101"/>
      <c r="D22" s="101"/>
      <c r="E22" s="101"/>
      <c r="F22" s="101"/>
      <c r="I22" s="171"/>
      <c r="J22" s="171"/>
      <c r="K22" s="171"/>
      <c r="L22" s="171"/>
    </row>
    <row r="23" spans="1:12" ht="15.75">
      <c r="A23" s="101"/>
      <c r="B23" s="101"/>
      <c r="C23" s="101"/>
      <c r="D23" s="101"/>
      <c r="E23" s="101"/>
      <c r="F23" s="101"/>
      <c r="I23" s="171"/>
      <c r="J23" s="171"/>
      <c r="K23" s="171"/>
      <c r="L23" s="171"/>
    </row>
    <row r="24" spans="1:12" ht="15.75">
      <c r="A24" s="102" t="s">
        <v>134</v>
      </c>
      <c r="B24" s="101"/>
      <c r="C24" s="101"/>
      <c r="D24" s="101"/>
      <c r="E24" s="101"/>
      <c r="F24" s="101"/>
      <c r="I24" s="171"/>
      <c r="J24" s="171"/>
      <c r="K24" s="171"/>
      <c r="L24" s="171"/>
    </row>
    <row r="25" spans="1:12" ht="15.75">
      <c r="A25" s="101"/>
      <c r="B25" s="101"/>
      <c r="C25" s="101"/>
      <c r="D25" s="101"/>
      <c r="E25" s="101"/>
      <c r="F25" s="101"/>
      <c r="I25" s="171"/>
      <c r="J25" s="171"/>
      <c r="K25" s="171"/>
      <c r="L25" s="171"/>
    </row>
    <row r="26" spans="1:12" ht="15.75">
      <c r="A26" s="130" t="s">
        <v>135</v>
      </c>
      <c r="B26" s="101"/>
      <c r="C26" s="101"/>
      <c r="D26" s="101"/>
      <c r="E26" s="101"/>
      <c r="F26" s="101"/>
      <c r="I26" s="171"/>
      <c r="J26" s="171"/>
      <c r="K26" s="171"/>
      <c r="L26" s="171"/>
    </row>
    <row r="27" spans="1:12" ht="15.75">
      <c r="A27" s="131" t="s">
        <v>136</v>
      </c>
      <c r="B27" s="101"/>
      <c r="C27" s="101"/>
      <c r="D27" s="101"/>
      <c r="E27" s="101"/>
      <c r="F27" s="101"/>
      <c r="I27" s="171"/>
      <c r="J27" s="171"/>
      <c r="K27" s="171"/>
      <c r="L27" s="171"/>
    </row>
    <row r="28" spans="1:12" ht="15.75">
      <c r="A28" s="55"/>
      <c r="B28" s="55"/>
      <c r="C28" s="101"/>
      <c r="D28" s="101"/>
      <c r="E28" s="101"/>
      <c r="F28" s="101"/>
      <c r="I28" s="171"/>
      <c r="J28" s="171"/>
      <c r="K28" s="171"/>
      <c r="L28" s="171"/>
    </row>
    <row r="29" spans="1:12" ht="15.75">
      <c r="A29" s="102" t="s">
        <v>137</v>
      </c>
      <c r="B29" s="55"/>
      <c r="C29" s="101"/>
      <c r="D29" s="101"/>
      <c r="E29" s="101"/>
      <c r="F29" s="101"/>
      <c r="I29" s="171"/>
      <c r="J29" s="171"/>
      <c r="K29" s="171"/>
      <c r="L29" s="171"/>
    </row>
    <row r="30" spans="1:12" ht="15.75">
      <c r="A30" s="55"/>
      <c r="B30" s="55"/>
      <c r="C30" s="101"/>
      <c r="D30" s="101"/>
      <c r="E30" s="101"/>
      <c r="F30" s="101"/>
      <c r="I30" s="171"/>
      <c r="J30" s="171"/>
      <c r="K30" s="171"/>
      <c r="L30" s="171"/>
    </row>
    <row r="31" spans="1:12" ht="15.75">
      <c r="A31" s="132" t="s">
        <v>138</v>
      </c>
      <c r="B31" s="101"/>
      <c r="C31" s="101"/>
      <c r="D31" s="101"/>
      <c r="F31" s="132" t="s">
        <v>139</v>
      </c>
      <c r="G31" s="101"/>
      <c r="I31" s="171"/>
      <c r="J31" s="171"/>
      <c r="K31" s="171"/>
      <c r="L31" s="171"/>
    </row>
    <row r="32" spans="1:12" ht="15.75">
      <c r="A32" s="101"/>
      <c r="B32" s="101"/>
      <c r="C32" s="101"/>
      <c r="D32" s="101"/>
      <c r="F32" s="101"/>
      <c r="G32" s="101"/>
      <c r="I32" s="171"/>
      <c r="J32" s="171"/>
      <c r="K32" s="171"/>
      <c r="L32" s="171"/>
    </row>
    <row r="33" spans="1:7" ht="15.75">
      <c r="A33" s="102" t="s">
        <v>140</v>
      </c>
      <c r="B33" s="101"/>
      <c r="C33" s="101"/>
      <c r="D33" s="101"/>
      <c r="F33" s="101"/>
      <c r="G33" s="101"/>
    </row>
    <row r="34" spans="1:7" ht="12.75">
      <c r="A34" s="55"/>
      <c r="B34" s="55"/>
      <c r="C34" s="55"/>
      <c r="D34" s="55"/>
      <c r="F34" s="55"/>
      <c r="G34" s="55"/>
    </row>
    <row r="35" spans="1:7" ht="15.75">
      <c r="A35" s="132" t="s">
        <v>141</v>
      </c>
      <c r="B35" s="101"/>
      <c r="C35" s="101"/>
      <c r="D35" s="101"/>
      <c r="F35" s="132" t="s">
        <v>139</v>
      </c>
      <c r="G35" s="55"/>
    </row>
    <row r="36" spans="1:7" ht="15.75">
      <c r="A36" s="132" t="s">
        <v>142</v>
      </c>
      <c r="B36" s="101"/>
      <c r="C36" s="101"/>
      <c r="D36" s="101"/>
      <c r="F36" s="132" t="s">
        <v>143</v>
      </c>
      <c r="G36" s="101"/>
    </row>
    <row r="37" spans="1:7" ht="15.75">
      <c r="A37" s="132" t="s">
        <v>144</v>
      </c>
      <c r="B37" s="101"/>
      <c r="C37" s="101"/>
      <c r="D37" s="101"/>
      <c r="F37" s="132" t="s">
        <v>145</v>
      </c>
      <c r="G37" s="101"/>
    </row>
    <row r="38" spans="1:7" ht="15.75">
      <c r="A38" s="101" t="s">
        <v>236</v>
      </c>
      <c r="B38" s="101"/>
      <c r="C38" s="101"/>
      <c r="D38" s="101"/>
      <c r="F38" s="132" t="s">
        <v>143</v>
      </c>
      <c r="G38" s="101"/>
    </row>
    <row r="39" spans="1:7" ht="15.75">
      <c r="A39" s="132" t="s">
        <v>146</v>
      </c>
      <c r="B39" s="101"/>
      <c r="C39" s="101"/>
      <c r="D39" s="101"/>
      <c r="F39" s="132" t="s">
        <v>147</v>
      </c>
      <c r="G39" s="101"/>
    </row>
    <row r="40" spans="1:6" ht="15.75">
      <c r="A40" s="132" t="s">
        <v>264</v>
      </c>
      <c r="B40" s="101"/>
      <c r="C40" s="101"/>
      <c r="D40" s="101"/>
      <c r="F40" s="132" t="s">
        <v>265</v>
      </c>
    </row>
  </sheetData>
  <mergeCells count="7">
    <mergeCell ref="I7:J7"/>
    <mergeCell ref="A1:H1"/>
    <mergeCell ref="A2:H2"/>
    <mergeCell ref="A3:H3"/>
    <mergeCell ref="C7:D7"/>
    <mergeCell ref="E7:F7"/>
    <mergeCell ref="G7:H7"/>
  </mergeCells>
  <printOptions/>
  <pageMargins left="1.38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6"/>
  <sheetViews>
    <sheetView zoomScale="90" zoomScaleNormal="90" workbookViewId="0" topLeftCell="A7">
      <selection activeCell="C11" sqref="C11"/>
    </sheetView>
  </sheetViews>
  <sheetFormatPr defaultColWidth="11.00390625" defaultRowHeight="12.75"/>
  <cols>
    <col min="1" max="1" width="9.375" style="26" customWidth="1"/>
    <col min="2" max="2" width="21.375" style="26" customWidth="1"/>
    <col min="3" max="6" width="11.00390625" style="26" customWidth="1"/>
    <col min="7" max="16384" width="11.00390625" style="26" customWidth="1"/>
  </cols>
  <sheetData>
    <row r="1" spans="1:7" ht="15.75">
      <c r="A1" s="99" t="s">
        <v>115</v>
      </c>
      <c r="B1" s="100"/>
      <c r="C1" s="100"/>
      <c r="D1" s="100"/>
      <c r="E1" s="100"/>
      <c r="F1" s="100"/>
      <c r="G1" s="53"/>
    </row>
    <row r="2" spans="1:7" ht="15.75">
      <c r="A2" s="99" t="s">
        <v>116</v>
      </c>
      <c r="B2" s="100"/>
      <c r="C2" s="100"/>
      <c r="D2" s="100"/>
      <c r="E2" s="100"/>
      <c r="F2" s="100"/>
      <c r="G2" s="53"/>
    </row>
    <row r="3" spans="1:7" ht="15.75">
      <c r="A3" s="99" t="str">
        <f>'[1]MASTER'!$A$65</f>
        <v>FISCAL YEAR 2007 - 2008</v>
      </c>
      <c r="B3" s="100"/>
      <c r="C3" s="100"/>
      <c r="D3" s="100"/>
      <c r="E3" s="100"/>
      <c r="F3" s="100"/>
      <c r="G3" s="53"/>
    </row>
    <row r="4" spans="1:7" ht="15.75">
      <c r="A4" s="101"/>
      <c r="B4" s="101"/>
      <c r="C4" s="101"/>
      <c r="D4" s="101"/>
      <c r="E4" s="101"/>
      <c r="F4" s="101"/>
      <c r="G4" s="28"/>
    </row>
    <row r="5" spans="1:7" ht="15.75">
      <c r="A5" s="101"/>
      <c r="B5" s="101"/>
      <c r="C5" s="101"/>
      <c r="D5" s="101"/>
      <c r="E5" s="101"/>
      <c r="F5" s="101"/>
      <c r="G5" s="28"/>
    </row>
    <row r="6" spans="1:7" ht="15.75">
      <c r="A6" s="102" t="s">
        <v>2</v>
      </c>
      <c r="B6" s="101"/>
      <c r="C6" s="101"/>
      <c r="D6" s="101"/>
      <c r="E6" s="101"/>
      <c r="F6" s="101"/>
      <c r="G6" s="28"/>
    </row>
    <row r="7" spans="1:7" ht="15.75">
      <c r="A7" s="101"/>
      <c r="B7" s="101"/>
      <c r="C7" s="101"/>
      <c r="D7" s="101"/>
      <c r="E7" s="101"/>
      <c r="F7" s="101"/>
      <c r="G7" s="28"/>
    </row>
    <row r="8" spans="1:8" ht="15.75">
      <c r="A8" s="103" t="s">
        <v>117</v>
      </c>
      <c r="B8" s="103" t="s">
        <v>118</v>
      </c>
      <c r="C8" s="103" t="s">
        <v>119</v>
      </c>
      <c r="D8" s="103" t="s">
        <v>119</v>
      </c>
      <c r="E8" s="103" t="s">
        <v>119</v>
      </c>
      <c r="F8" s="104" t="s">
        <v>119</v>
      </c>
      <c r="G8" s="29"/>
      <c r="H8" s="30"/>
    </row>
    <row r="9" spans="1:9" ht="15.75">
      <c r="A9" s="105" t="s">
        <v>120</v>
      </c>
      <c r="B9" s="105" t="s">
        <v>121</v>
      </c>
      <c r="C9" s="105" t="s">
        <v>19</v>
      </c>
      <c r="D9" s="105" t="s">
        <v>20</v>
      </c>
      <c r="E9" s="105" t="s">
        <v>21</v>
      </c>
      <c r="F9" s="106" t="s">
        <v>22</v>
      </c>
      <c r="G9" s="29"/>
      <c r="H9" s="30"/>
      <c r="I9" s="30"/>
    </row>
    <row r="10" spans="1:8" ht="15.75">
      <c r="A10" s="107"/>
      <c r="B10" s="108"/>
      <c r="C10" s="107"/>
      <c r="D10" s="107"/>
      <c r="E10" s="107"/>
      <c r="F10" s="109"/>
      <c r="G10" s="29"/>
      <c r="H10" s="30"/>
    </row>
    <row r="11" spans="1:8" ht="15.75">
      <c r="A11" s="110"/>
      <c r="B11" s="111"/>
      <c r="C11" s="112">
        <f>'[1]MASTER'!$B$73</f>
        <v>1751</v>
      </c>
      <c r="D11" s="112">
        <f>'[1]MASTER'!$C$73</f>
        <v>1565.6000000000001</v>
      </c>
      <c r="E11" s="112">
        <f>'[1]MASTER'!$D$73</f>
        <v>1611.95</v>
      </c>
      <c r="F11" s="113"/>
      <c r="G11" s="29"/>
      <c r="H11" s="30"/>
    </row>
    <row r="12" spans="1:8" ht="15.75">
      <c r="A12" s="114" t="s">
        <v>4</v>
      </c>
      <c r="B12" s="115" t="s">
        <v>122</v>
      </c>
      <c r="C12" s="116" t="s">
        <v>12</v>
      </c>
      <c r="D12" s="116" t="s">
        <v>123</v>
      </c>
      <c r="E12" s="116" t="s">
        <v>124</v>
      </c>
      <c r="F12" s="113"/>
      <c r="G12" s="29"/>
      <c r="H12" s="30"/>
    </row>
    <row r="13" spans="1:7" ht="15.75">
      <c r="A13" s="110"/>
      <c r="B13" s="111"/>
      <c r="C13" s="117"/>
      <c r="D13" s="117"/>
      <c r="E13" s="117"/>
      <c r="F13" s="113"/>
      <c r="G13" s="31"/>
    </row>
    <row r="14" spans="1:7" ht="15.75">
      <c r="A14" s="110"/>
      <c r="B14" s="111"/>
      <c r="C14" s="117"/>
      <c r="D14" s="117"/>
      <c r="E14" s="117"/>
      <c r="F14" s="113"/>
      <c r="G14" s="31"/>
    </row>
    <row r="15" spans="1:7" ht="15.75">
      <c r="A15" s="107"/>
      <c r="B15" s="108"/>
      <c r="C15" s="118"/>
      <c r="D15" s="118"/>
      <c r="E15" s="119" t="s">
        <v>125</v>
      </c>
      <c r="F15" s="120"/>
      <c r="G15" s="31"/>
    </row>
    <row r="16" spans="1:7" ht="15.75">
      <c r="A16" s="110"/>
      <c r="B16" s="111"/>
      <c r="C16" s="117"/>
      <c r="D16" s="117"/>
      <c r="E16" s="118"/>
      <c r="F16" s="121"/>
      <c r="G16" s="31"/>
    </row>
    <row r="17" spans="1:7" ht="15.75">
      <c r="A17" s="114" t="s">
        <v>5</v>
      </c>
      <c r="B17" s="115" t="s">
        <v>126</v>
      </c>
      <c r="C17" s="112">
        <f>'[1]MASTER'!$B$74</f>
        <v>1903.44</v>
      </c>
      <c r="D17" s="112">
        <f>'[1]MASTER'!$C$74</f>
        <v>1658.3</v>
      </c>
      <c r="E17" s="112">
        <f>'[1]MASTER'!$D$74</f>
        <v>1711.8600000000001</v>
      </c>
      <c r="F17" s="122">
        <f>'[1]MASTER'!$E$74</f>
        <v>1782.93</v>
      </c>
      <c r="G17" s="31"/>
    </row>
    <row r="18" spans="1:7" ht="15.75">
      <c r="A18" s="110"/>
      <c r="B18" s="111"/>
      <c r="C18" s="116" t="s">
        <v>127</v>
      </c>
      <c r="D18" s="116" t="s">
        <v>128</v>
      </c>
      <c r="E18" s="116" t="s">
        <v>129</v>
      </c>
      <c r="F18" s="123" t="s">
        <v>130</v>
      </c>
      <c r="G18" s="31"/>
    </row>
    <row r="19" spans="1:7" ht="15.75">
      <c r="A19" s="110"/>
      <c r="B19" s="111"/>
      <c r="C19" s="117"/>
      <c r="D19" s="117"/>
      <c r="E19" s="117"/>
      <c r="F19" s="124"/>
      <c r="G19" s="31"/>
    </row>
    <row r="20" spans="1:7" ht="15.75">
      <c r="A20" s="107"/>
      <c r="B20" s="108"/>
      <c r="C20" s="118"/>
      <c r="D20" s="118"/>
      <c r="E20" s="118"/>
      <c r="F20" s="121"/>
      <c r="G20" s="31"/>
    </row>
    <row r="21" spans="1:7" ht="15.75">
      <c r="A21" s="110"/>
      <c r="B21" s="111"/>
      <c r="C21" s="112">
        <f>'[1]MASTER'!$B$75</f>
        <v>2138.28</v>
      </c>
      <c r="D21" s="112">
        <f>'[1]MASTER'!$C$75</f>
        <v>1982.75</v>
      </c>
      <c r="E21" s="112">
        <f>'[1]MASTER'!$D$75</f>
        <v>2058.9700000000003</v>
      </c>
      <c r="F21" s="122">
        <f>'[1]MASTER'!$E$75</f>
        <v>2233.04</v>
      </c>
      <c r="G21" s="31"/>
    </row>
    <row r="22" spans="1:7" ht="15.75">
      <c r="A22" s="114" t="s">
        <v>6</v>
      </c>
      <c r="B22" s="115" t="s">
        <v>131</v>
      </c>
      <c r="C22" s="116" t="s">
        <v>12</v>
      </c>
      <c r="D22" s="116" t="s">
        <v>123</v>
      </c>
      <c r="E22" s="116" t="s">
        <v>132</v>
      </c>
      <c r="F22" s="123" t="s">
        <v>130</v>
      </c>
      <c r="G22" s="31"/>
    </row>
    <row r="23" spans="1:7" ht="15.75">
      <c r="A23" s="111"/>
      <c r="B23" s="111"/>
      <c r="C23" s="125"/>
      <c r="D23" s="125"/>
      <c r="E23" s="125"/>
      <c r="F23" s="126"/>
      <c r="G23" s="31"/>
    </row>
    <row r="24" spans="1:7" ht="15.75">
      <c r="A24" s="111"/>
      <c r="B24" s="111"/>
      <c r="C24" s="125"/>
      <c r="D24" s="125"/>
      <c r="E24" s="125"/>
      <c r="F24" s="126"/>
      <c r="G24" s="31"/>
    </row>
    <row r="25" spans="1:7" ht="15.75">
      <c r="A25" s="127"/>
      <c r="B25" s="128"/>
      <c r="C25" s="127"/>
      <c r="D25" s="127"/>
      <c r="E25" s="127"/>
      <c r="F25" s="127"/>
      <c r="G25" s="28"/>
    </row>
    <row r="26" spans="1:7" ht="15.75">
      <c r="A26" s="129" t="s">
        <v>133</v>
      </c>
      <c r="B26" s="101"/>
      <c r="C26" s="101"/>
      <c r="D26" s="101"/>
      <c r="E26" s="101"/>
      <c r="F26" s="101"/>
      <c r="G26" s="28"/>
    </row>
    <row r="27" spans="1:7" ht="15.75">
      <c r="A27" s="101"/>
      <c r="B27" s="101"/>
      <c r="C27" s="101"/>
      <c r="D27" s="101"/>
      <c r="E27" s="101"/>
      <c r="F27" s="101"/>
      <c r="G27" s="28"/>
    </row>
    <row r="28" spans="1:7" ht="15.75">
      <c r="A28" s="102" t="s">
        <v>134</v>
      </c>
      <c r="B28" s="101"/>
      <c r="C28" s="101"/>
      <c r="D28" s="101"/>
      <c r="E28" s="101"/>
      <c r="F28" s="101"/>
      <c r="G28" s="28"/>
    </row>
    <row r="29" spans="1:7" ht="15.75">
      <c r="A29" s="101"/>
      <c r="B29" s="101"/>
      <c r="C29" s="101"/>
      <c r="D29" s="101"/>
      <c r="E29" s="101"/>
      <c r="F29" s="101"/>
      <c r="G29" s="28"/>
    </row>
    <row r="30" spans="1:7" ht="15.75">
      <c r="A30" s="130" t="s">
        <v>135</v>
      </c>
      <c r="B30" s="101"/>
      <c r="C30" s="101"/>
      <c r="D30" s="101"/>
      <c r="E30" s="101"/>
      <c r="F30" s="101"/>
      <c r="G30" s="28"/>
    </row>
    <row r="31" spans="1:7" ht="15.75">
      <c r="A31" s="131" t="s">
        <v>136</v>
      </c>
      <c r="B31" s="101"/>
      <c r="C31" s="101"/>
      <c r="D31" s="101"/>
      <c r="E31" s="101"/>
      <c r="F31" s="101"/>
      <c r="G31" s="28"/>
    </row>
    <row r="32" spans="1:7" ht="15.75">
      <c r="A32" s="55"/>
      <c r="B32" s="55"/>
      <c r="C32" s="101"/>
      <c r="D32" s="101"/>
      <c r="E32" s="101"/>
      <c r="F32" s="101"/>
      <c r="G32" s="28"/>
    </row>
    <row r="33" spans="1:7" ht="15.75">
      <c r="A33" s="102" t="s">
        <v>137</v>
      </c>
      <c r="B33" s="55"/>
      <c r="C33" s="101"/>
      <c r="D33" s="101"/>
      <c r="E33" s="101"/>
      <c r="F33" s="101"/>
      <c r="G33" s="28"/>
    </row>
    <row r="34" spans="1:7" ht="15.75">
      <c r="A34" s="55"/>
      <c r="B34" s="55"/>
      <c r="C34" s="101"/>
      <c r="D34" s="101"/>
      <c r="E34" s="101"/>
      <c r="F34" s="101"/>
      <c r="G34" s="28"/>
    </row>
    <row r="35" spans="1:7" ht="15.75">
      <c r="A35" s="132" t="s">
        <v>138</v>
      </c>
      <c r="B35" s="101"/>
      <c r="C35" s="101"/>
      <c r="D35" s="101"/>
      <c r="E35" s="132" t="s">
        <v>139</v>
      </c>
      <c r="F35" s="101"/>
      <c r="G35" s="28"/>
    </row>
    <row r="36" spans="1:7" ht="15.75">
      <c r="A36" s="101"/>
      <c r="B36" s="101"/>
      <c r="C36" s="101"/>
      <c r="D36" s="101"/>
      <c r="E36" s="101"/>
      <c r="F36" s="101"/>
      <c r="G36" s="28"/>
    </row>
    <row r="37" spans="1:7" ht="15.75">
      <c r="A37" s="102" t="s">
        <v>140</v>
      </c>
      <c r="B37" s="101"/>
      <c r="C37" s="101"/>
      <c r="D37" s="101"/>
      <c r="E37" s="101"/>
      <c r="F37" s="101"/>
      <c r="G37" s="28"/>
    </row>
    <row r="38" spans="1:7" ht="15">
      <c r="A38" s="55"/>
      <c r="B38" s="55"/>
      <c r="C38" s="55"/>
      <c r="D38" s="55"/>
      <c r="E38" s="55"/>
      <c r="F38" s="55"/>
      <c r="G38" s="28"/>
    </row>
    <row r="39" spans="1:7" ht="15.75">
      <c r="A39" s="132" t="s">
        <v>141</v>
      </c>
      <c r="B39" s="101"/>
      <c r="C39" s="101"/>
      <c r="D39" s="101"/>
      <c r="E39" s="132" t="s">
        <v>139</v>
      </c>
      <c r="F39" s="55"/>
      <c r="G39" s="28"/>
    </row>
    <row r="40" spans="1:7" ht="15.75">
      <c r="A40" s="132" t="s">
        <v>142</v>
      </c>
      <c r="B40" s="101"/>
      <c r="C40" s="101"/>
      <c r="D40" s="101"/>
      <c r="E40" s="132" t="s">
        <v>143</v>
      </c>
      <c r="F40" s="101"/>
      <c r="G40" s="28"/>
    </row>
    <row r="41" spans="1:7" ht="15.75">
      <c r="A41" s="132" t="s">
        <v>144</v>
      </c>
      <c r="B41" s="101"/>
      <c r="C41" s="101"/>
      <c r="D41" s="101"/>
      <c r="E41" s="132" t="s">
        <v>145</v>
      </c>
      <c r="F41" s="101"/>
      <c r="G41" s="28"/>
    </row>
    <row r="42" spans="1:7" ht="15.75">
      <c r="A42" s="101" t="s">
        <v>236</v>
      </c>
      <c r="B42" s="101"/>
      <c r="C42" s="101"/>
      <c r="D42" s="101"/>
      <c r="E42" s="132" t="s">
        <v>143</v>
      </c>
      <c r="F42" s="101"/>
      <c r="G42" s="28"/>
    </row>
    <row r="43" spans="1:7" ht="15.75">
      <c r="A43" s="132" t="s">
        <v>146</v>
      </c>
      <c r="B43" s="101"/>
      <c r="C43" s="101"/>
      <c r="D43" s="101"/>
      <c r="E43" s="132" t="s">
        <v>147</v>
      </c>
      <c r="F43" s="101"/>
      <c r="G43" s="28"/>
    </row>
    <row r="44" spans="1:7" ht="15">
      <c r="A44"/>
      <c r="B44"/>
      <c r="C44"/>
      <c r="D44"/>
      <c r="E44"/>
      <c r="F44" s="27"/>
      <c r="G44" s="28"/>
    </row>
    <row r="45" spans="1:7" ht="15">
      <c r="A45"/>
      <c r="B45"/>
      <c r="C45"/>
      <c r="D45"/>
      <c r="E45"/>
      <c r="F45" s="27"/>
      <c r="G45" s="28"/>
    </row>
    <row r="46" spans="1:7" ht="15">
      <c r="A46"/>
      <c r="B46"/>
      <c r="C46"/>
      <c r="D46"/>
      <c r="E46"/>
      <c r="F46" s="27"/>
      <c r="G46" s="28"/>
    </row>
  </sheetData>
  <printOptions gridLines="1"/>
  <pageMargins left="1.13" right="0.93" top="0.47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zoomScale="85" zoomScaleNormal="85" workbookViewId="0" topLeftCell="A1">
      <selection activeCell="C12" sqref="C12"/>
    </sheetView>
  </sheetViews>
  <sheetFormatPr defaultColWidth="11.00390625" defaultRowHeight="12.75"/>
  <cols>
    <col min="1" max="1" width="9.875" style="32" customWidth="1"/>
    <col min="2" max="2" width="16.625" style="32" customWidth="1"/>
    <col min="3" max="6" width="11.00390625" style="32" customWidth="1"/>
    <col min="7" max="16384" width="11.00390625" style="32" customWidth="1"/>
  </cols>
  <sheetData>
    <row r="1" spans="1:6" ht="15.75">
      <c r="A1" s="134" t="s">
        <v>148</v>
      </c>
      <c r="B1" s="135"/>
      <c r="C1" s="135"/>
      <c r="D1" s="135"/>
      <c r="E1" s="135"/>
      <c r="F1" s="135"/>
    </row>
    <row r="2" spans="1:7" ht="15.75">
      <c r="A2" s="134" t="s">
        <v>149</v>
      </c>
      <c r="B2" s="135"/>
      <c r="C2" s="135"/>
      <c r="D2" s="135"/>
      <c r="E2" s="135"/>
      <c r="F2" s="135"/>
      <c r="G2" s="33"/>
    </row>
    <row r="3" spans="1:7" ht="15.75">
      <c r="A3" s="134" t="s">
        <v>202</v>
      </c>
      <c r="B3" s="135"/>
      <c r="C3" s="135"/>
      <c r="D3" s="135"/>
      <c r="E3" s="135"/>
      <c r="F3" s="135"/>
      <c r="G3" s="33"/>
    </row>
    <row r="4" spans="1:7" ht="15.75">
      <c r="A4" s="136"/>
      <c r="B4" s="137"/>
      <c r="C4" s="137"/>
      <c r="D4" s="137"/>
      <c r="E4" s="137"/>
      <c r="F4" s="137"/>
      <c r="G4" s="33"/>
    </row>
    <row r="5" spans="1:7" ht="15.75">
      <c r="A5" s="138" t="s">
        <v>2</v>
      </c>
      <c r="B5" s="137"/>
      <c r="C5" s="137"/>
      <c r="D5" s="166" t="s">
        <v>237</v>
      </c>
      <c r="E5" s="165"/>
      <c r="F5" s="165"/>
      <c r="G5" s="33"/>
    </row>
    <row r="6" spans="1:7" ht="15">
      <c r="A6" s="137"/>
      <c r="B6" s="137"/>
      <c r="C6" s="137"/>
      <c r="D6" s="137"/>
      <c r="E6" s="137"/>
      <c r="F6" s="137"/>
      <c r="G6" s="33"/>
    </row>
    <row r="7" spans="1:8" ht="15">
      <c r="A7" s="139" t="s">
        <v>117</v>
      </c>
      <c r="B7" s="139" t="s">
        <v>118</v>
      </c>
      <c r="C7" s="139" t="s">
        <v>150</v>
      </c>
      <c r="D7" s="139" t="s">
        <v>150</v>
      </c>
      <c r="E7" s="139" t="s">
        <v>150</v>
      </c>
      <c r="F7" s="140" t="s">
        <v>150</v>
      </c>
      <c r="G7" s="34"/>
      <c r="H7" s="35"/>
    </row>
    <row r="8" spans="1:14" ht="15">
      <c r="A8" s="141" t="s">
        <v>120</v>
      </c>
      <c r="B8" s="141" t="s">
        <v>121</v>
      </c>
      <c r="C8" s="141" t="s">
        <v>4</v>
      </c>
      <c r="D8" s="141" t="s">
        <v>5</v>
      </c>
      <c r="E8" s="141" t="s">
        <v>6</v>
      </c>
      <c r="F8" s="142" t="s">
        <v>7</v>
      </c>
      <c r="G8" s="34"/>
      <c r="H8" s="35"/>
      <c r="I8" s="35"/>
      <c r="J8" s="36" t="s">
        <v>151</v>
      </c>
      <c r="N8" s="37">
        <v>1325</v>
      </c>
    </row>
    <row r="9" spans="1:14" ht="13.5" customHeight="1">
      <c r="A9" s="143"/>
      <c r="B9" s="144"/>
      <c r="C9" s="145">
        <f>'[1]MASTER'!$B$55</f>
        <v>2333.98</v>
      </c>
      <c r="D9" s="145">
        <f>'[1]MASTER'!$C$55</f>
        <v>0</v>
      </c>
      <c r="E9" s="146"/>
      <c r="F9" s="147"/>
      <c r="G9" s="34"/>
      <c r="H9" s="35"/>
      <c r="J9" s="36" t="s">
        <v>152</v>
      </c>
      <c r="N9" s="37">
        <v>1530</v>
      </c>
    </row>
    <row r="10" spans="1:14" ht="13.5" customHeight="1">
      <c r="A10" s="141" t="s">
        <v>4</v>
      </c>
      <c r="B10" s="148" t="s">
        <v>153</v>
      </c>
      <c r="C10" s="149" t="s">
        <v>154</v>
      </c>
      <c r="D10" s="149" t="s">
        <v>154</v>
      </c>
      <c r="E10" s="150"/>
      <c r="F10" s="151"/>
      <c r="G10" s="34"/>
      <c r="H10" s="35"/>
      <c r="J10" s="36" t="s">
        <v>155</v>
      </c>
      <c r="N10" s="37">
        <v>1555</v>
      </c>
    </row>
    <row r="11" spans="1:7" ht="13.5" customHeight="1">
      <c r="A11" s="152"/>
      <c r="B11" s="152" t="s">
        <v>156</v>
      </c>
      <c r="C11" s="149" t="s">
        <v>12</v>
      </c>
      <c r="D11" s="149" t="s">
        <v>157</v>
      </c>
      <c r="E11" s="150"/>
      <c r="F11" s="151"/>
      <c r="G11" s="38"/>
    </row>
    <row r="12" spans="1:14" ht="13.5" customHeight="1">
      <c r="A12" s="143"/>
      <c r="B12" s="144"/>
      <c r="C12" s="145">
        <f>'[1]MASTER'!$B$56</f>
        <v>2450.37</v>
      </c>
      <c r="D12" s="145">
        <f>'[1]MASTER'!$C$56</f>
        <v>2548.2200000000003</v>
      </c>
      <c r="E12" s="145">
        <f>'[1]MASTER'!$D$56</f>
        <v>2650.19</v>
      </c>
      <c r="F12" s="153">
        <f>'[1]MASTER'!$E$56</f>
        <v>2756.28</v>
      </c>
      <c r="G12" s="38"/>
      <c r="J12" s="36" t="s">
        <v>158</v>
      </c>
      <c r="N12" s="37">
        <v>1630</v>
      </c>
    </row>
    <row r="13" spans="1:7" ht="13.5" customHeight="1">
      <c r="A13" s="141" t="s">
        <v>5</v>
      </c>
      <c r="B13" s="148" t="s">
        <v>159</v>
      </c>
      <c r="C13" s="149" t="s">
        <v>160</v>
      </c>
      <c r="D13" s="149" t="s">
        <v>161</v>
      </c>
      <c r="E13" s="149" t="s">
        <v>129</v>
      </c>
      <c r="F13" s="154" t="s">
        <v>130</v>
      </c>
      <c r="G13" s="38"/>
    </row>
    <row r="14" spans="1:7" ht="13.5" customHeight="1">
      <c r="A14" s="152"/>
      <c r="B14" s="155"/>
      <c r="C14" s="149" t="s">
        <v>12</v>
      </c>
      <c r="D14" s="149" t="s">
        <v>162</v>
      </c>
      <c r="E14" s="149" t="s">
        <v>163</v>
      </c>
      <c r="F14" s="154" t="s">
        <v>163</v>
      </c>
      <c r="G14" s="38"/>
    </row>
    <row r="15" spans="1:7" ht="13.5" customHeight="1">
      <c r="A15" s="143"/>
      <c r="B15" s="144"/>
      <c r="C15" s="145">
        <f>'[1]MASTER'!$B$57</f>
        <v>0</v>
      </c>
      <c r="D15" s="145">
        <f>'[1]MASTER'!$C$57</f>
        <v>0</v>
      </c>
      <c r="E15" s="145">
        <f>'[1]MASTER'!$D$57</f>
        <v>0</v>
      </c>
      <c r="F15" s="153">
        <f>'[1]MASTER'!$E$57</f>
        <v>0</v>
      </c>
      <c r="G15" s="38"/>
    </row>
    <row r="16" spans="1:7" ht="13.5" customHeight="1">
      <c r="A16" s="141" t="s">
        <v>164</v>
      </c>
      <c r="B16" s="148" t="s">
        <v>165</v>
      </c>
      <c r="C16" s="149" t="s">
        <v>160</v>
      </c>
      <c r="D16" s="149" t="s">
        <v>129</v>
      </c>
      <c r="E16" s="149" t="s">
        <v>166</v>
      </c>
      <c r="F16" s="154" t="s">
        <v>130</v>
      </c>
      <c r="G16" s="38"/>
    </row>
    <row r="17" spans="1:7" ht="13.5" customHeight="1">
      <c r="A17" s="152"/>
      <c r="B17" s="155"/>
      <c r="C17" s="149" t="s">
        <v>162</v>
      </c>
      <c r="D17" s="149" t="s">
        <v>163</v>
      </c>
      <c r="E17" s="149" t="s">
        <v>163</v>
      </c>
      <c r="F17" s="154" t="s">
        <v>163</v>
      </c>
      <c r="G17" s="38"/>
    </row>
    <row r="18" spans="1:14" ht="13.5" customHeight="1">
      <c r="A18" s="143"/>
      <c r="B18" s="144"/>
      <c r="C18" s="145">
        <f>'[1]MASTER'!$B$58</f>
        <v>2450.37</v>
      </c>
      <c r="D18" s="145">
        <f>'[1]MASTER'!$C$58</f>
        <v>2572.94</v>
      </c>
      <c r="E18" s="145">
        <f>'[1]MASTER'!$D$58</f>
        <v>2675.94</v>
      </c>
      <c r="F18" s="153">
        <f>'[1]MASTER'!$E$58</f>
        <v>2873.7000000000003</v>
      </c>
      <c r="G18" s="38"/>
      <c r="J18" s="36" t="s">
        <v>167</v>
      </c>
      <c r="N18" s="37">
        <v>1655</v>
      </c>
    </row>
    <row r="19" spans="1:7" ht="13.5" customHeight="1">
      <c r="A19" s="141" t="s">
        <v>6</v>
      </c>
      <c r="B19" s="148" t="s">
        <v>168</v>
      </c>
      <c r="C19" s="149" t="s">
        <v>160</v>
      </c>
      <c r="D19" s="149" t="s">
        <v>161</v>
      </c>
      <c r="E19" s="149" t="s">
        <v>129</v>
      </c>
      <c r="F19" s="154" t="s">
        <v>130</v>
      </c>
      <c r="G19" s="38"/>
    </row>
    <row r="20" spans="1:7" ht="13.5" customHeight="1">
      <c r="A20" s="152"/>
      <c r="B20" s="155"/>
      <c r="C20" s="149" t="s">
        <v>169</v>
      </c>
      <c r="D20" s="149" t="s">
        <v>163</v>
      </c>
      <c r="E20" s="149" t="s">
        <v>163</v>
      </c>
      <c r="F20" s="154" t="s">
        <v>163</v>
      </c>
      <c r="G20" s="38"/>
    </row>
    <row r="21" spans="1:14" ht="13.5" customHeight="1">
      <c r="A21" s="143"/>
      <c r="B21" s="144"/>
      <c r="C21" s="145">
        <f>'[1]MASTER'!$B$59</f>
        <v>2499.81</v>
      </c>
      <c r="D21" s="145">
        <f>'[1]MASTER'!$C$59</f>
        <v>2587.36</v>
      </c>
      <c r="E21" s="145">
        <f>'[1]MASTER'!$D$59</f>
        <v>2830.44</v>
      </c>
      <c r="F21" s="153">
        <f>'[1]MASTER'!$E$59</f>
        <v>3061.16</v>
      </c>
      <c r="G21" s="38"/>
      <c r="J21" s="36" t="s">
        <v>170</v>
      </c>
      <c r="N21" s="37">
        <v>1759</v>
      </c>
    </row>
    <row r="22" spans="1:7" ht="13.5" customHeight="1">
      <c r="A22" s="141" t="s">
        <v>7</v>
      </c>
      <c r="B22" s="148" t="s">
        <v>171</v>
      </c>
      <c r="C22" s="149" t="s">
        <v>161</v>
      </c>
      <c r="D22" s="149" t="s">
        <v>129</v>
      </c>
      <c r="E22" s="149" t="s">
        <v>166</v>
      </c>
      <c r="F22" s="154" t="s">
        <v>130</v>
      </c>
      <c r="G22" s="38"/>
    </row>
    <row r="23" spans="1:7" ht="13.5" customHeight="1">
      <c r="A23" s="152"/>
      <c r="B23" s="155"/>
      <c r="C23" s="149" t="s">
        <v>162</v>
      </c>
      <c r="D23" s="149" t="s">
        <v>162</v>
      </c>
      <c r="E23" s="149" t="s">
        <v>163</v>
      </c>
      <c r="F23" s="154" t="s">
        <v>163</v>
      </c>
      <c r="G23" s="38"/>
    </row>
    <row r="24" spans="1:14" ht="13.5" customHeight="1">
      <c r="A24" s="143"/>
      <c r="B24" s="144"/>
      <c r="C24" s="145">
        <f>'[1]MASTER'!$B$60</f>
        <v>2524.53</v>
      </c>
      <c r="D24" s="145">
        <f>'[1]MASTER'!$C$60</f>
        <v>2776.88</v>
      </c>
      <c r="E24" s="145">
        <f>'[1]MASTER'!$D$60</f>
        <v>2985.9700000000003</v>
      </c>
      <c r="F24" s="153">
        <f>'[1]MASTER'!$E$60</f>
        <v>3230.08</v>
      </c>
      <c r="G24" s="38"/>
      <c r="J24" s="36" t="s">
        <v>172</v>
      </c>
      <c r="N24" s="37">
        <v>1859</v>
      </c>
    </row>
    <row r="25" spans="1:7" ht="13.5" customHeight="1">
      <c r="A25" s="141" t="s">
        <v>8</v>
      </c>
      <c r="B25" s="148" t="s">
        <v>173</v>
      </c>
      <c r="C25" s="149" t="s">
        <v>129</v>
      </c>
      <c r="D25" s="149" t="s">
        <v>166</v>
      </c>
      <c r="E25" s="149" t="s">
        <v>130</v>
      </c>
      <c r="F25" s="154" t="s">
        <v>174</v>
      </c>
      <c r="G25" s="38"/>
    </row>
    <row r="26" spans="1:7" ht="13.5" customHeight="1">
      <c r="A26" s="152"/>
      <c r="B26" s="155"/>
      <c r="C26" s="149" t="s">
        <v>162</v>
      </c>
      <c r="D26" s="149" t="s">
        <v>162</v>
      </c>
      <c r="E26" s="149" t="s">
        <v>163</v>
      </c>
      <c r="F26" s="154" t="s">
        <v>163</v>
      </c>
      <c r="G26" s="38"/>
    </row>
    <row r="27" spans="1:14" ht="13.5" customHeight="1">
      <c r="A27" s="143"/>
      <c r="B27" s="144"/>
      <c r="C27" s="145">
        <f>'[1]MASTER'!$B$61</f>
        <v>2658.4300000000003</v>
      </c>
      <c r="D27" s="145">
        <f>'[1]MASTER'!$C$61</f>
        <v>3159.01</v>
      </c>
      <c r="E27" s="145">
        <f>'[1]MASTER'!$D$61</f>
        <v>3316.6</v>
      </c>
      <c r="F27" s="153">
        <f>'[1]MASTER'!$E$61</f>
        <v>3554.53</v>
      </c>
      <c r="G27" s="38"/>
      <c r="J27" s="36" t="s">
        <v>175</v>
      </c>
      <c r="N27" s="37">
        <v>1919</v>
      </c>
    </row>
    <row r="28" spans="1:7" ht="13.5" customHeight="1">
      <c r="A28" s="141" t="s">
        <v>9</v>
      </c>
      <c r="B28" s="148" t="s">
        <v>176</v>
      </c>
      <c r="C28" s="149" t="s">
        <v>129</v>
      </c>
      <c r="D28" s="154" t="s">
        <v>130</v>
      </c>
      <c r="E28" s="154" t="s">
        <v>130</v>
      </c>
      <c r="F28" s="154" t="s">
        <v>130</v>
      </c>
      <c r="G28" s="38"/>
    </row>
    <row r="29" spans="1:7" ht="13.5" customHeight="1">
      <c r="A29" s="152"/>
      <c r="B29" s="155"/>
      <c r="C29" s="149" t="s">
        <v>177</v>
      </c>
      <c r="D29" s="149"/>
      <c r="E29" s="149"/>
      <c r="F29" s="154"/>
      <c r="G29" s="38"/>
    </row>
    <row r="30" spans="1:14" ht="12" customHeight="1">
      <c r="A30" s="156"/>
      <c r="B30" s="157"/>
      <c r="C30" s="158"/>
      <c r="D30" s="158"/>
      <c r="E30" s="158"/>
      <c r="F30" s="158"/>
      <c r="G30" s="33"/>
      <c r="J30" s="36" t="s">
        <v>178</v>
      </c>
      <c r="N30" s="37">
        <v>2019</v>
      </c>
    </row>
    <row r="31" spans="1:7" ht="12" customHeight="1">
      <c r="A31" s="159" t="s">
        <v>133</v>
      </c>
      <c r="B31" s="160"/>
      <c r="C31" s="160"/>
      <c r="D31" s="160"/>
      <c r="E31" s="160"/>
      <c r="F31" s="160"/>
      <c r="G31" s="33"/>
    </row>
    <row r="32" spans="1:7" ht="12" customHeight="1">
      <c r="A32" s="159" t="s">
        <v>134</v>
      </c>
      <c r="B32" s="160"/>
      <c r="C32" s="160"/>
      <c r="D32" s="160"/>
      <c r="E32" s="160"/>
      <c r="F32" s="160"/>
      <c r="G32" s="33"/>
    </row>
    <row r="33" spans="1:7" ht="12" customHeight="1">
      <c r="A33" s="161" t="s">
        <v>179</v>
      </c>
      <c r="B33" s="160"/>
      <c r="C33" s="160"/>
      <c r="D33" s="160"/>
      <c r="E33" s="160"/>
      <c r="F33" s="160"/>
      <c r="G33" s="33"/>
    </row>
    <row r="34" spans="1:7" ht="12" customHeight="1">
      <c r="A34" s="160"/>
      <c r="B34" s="160"/>
      <c r="C34" s="160"/>
      <c r="D34" s="160"/>
      <c r="E34" s="160"/>
      <c r="F34" s="160"/>
      <c r="G34" s="33"/>
    </row>
    <row r="35" spans="1:7" ht="12" customHeight="1">
      <c r="A35" s="162" t="s">
        <v>137</v>
      </c>
      <c r="B35" s="160"/>
      <c r="C35" s="160"/>
      <c r="D35" s="160"/>
      <c r="E35" s="160"/>
      <c r="F35" s="160"/>
      <c r="G35" s="33"/>
    </row>
    <row r="36" spans="1:7" ht="12" customHeight="1">
      <c r="A36" s="161" t="s">
        <v>180</v>
      </c>
      <c r="B36" s="160"/>
      <c r="C36" s="160"/>
      <c r="D36" s="160"/>
      <c r="E36" s="161" t="s">
        <v>181</v>
      </c>
      <c r="F36" s="160"/>
      <c r="G36" s="33"/>
    </row>
    <row r="37" spans="1:7" ht="12" customHeight="1">
      <c r="A37" s="161" t="s">
        <v>182</v>
      </c>
      <c r="B37" s="160"/>
      <c r="C37" s="160"/>
      <c r="D37" s="160"/>
      <c r="E37" s="161" t="s">
        <v>147</v>
      </c>
      <c r="F37" s="160"/>
      <c r="G37" s="33"/>
    </row>
    <row r="38" spans="1:7" ht="12" customHeight="1">
      <c r="A38" s="161" t="s">
        <v>183</v>
      </c>
      <c r="B38" s="160"/>
      <c r="C38" s="160"/>
      <c r="D38" s="160"/>
      <c r="E38" s="161" t="s">
        <v>139</v>
      </c>
      <c r="F38" s="160"/>
      <c r="G38" s="33"/>
    </row>
    <row r="39" spans="1:7" ht="12" customHeight="1">
      <c r="A39" s="161" t="s">
        <v>138</v>
      </c>
      <c r="B39" s="160"/>
      <c r="C39" s="160"/>
      <c r="D39" s="160"/>
      <c r="E39" s="161" t="s">
        <v>139</v>
      </c>
      <c r="F39" s="160"/>
      <c r="G39" s="33"/>
    </row>
    <row r="40" spans="1:7" ht="12" customHeight="1">
      <c r="A40" s="160" t="s">
        <v>201</v>
      </c>
      <c r="B40" s="160"/>
      <c r="C40" s="160"/>
      <c r="D40" s="160"/>
      <c r="E40" s="161" t="s">
        <v>181</v>
      </c>
      <c r="F40" s="160"/>
      <c r="G40" s="33"/>
    </row>
    <row r="41" spans="1:7" ht="12" customHeight="1">
      <c r="A41" s="163"/>
      <c r="B41" s="163"/>
      <c r="C41" s="163"/>
      <c r="D41" s="163"/>
      <c r="E41" s="163"/>
      <c r="F41" s="163"/>
      <c r="G41" s="33"/>
    </row>
    <row r="42" spans="1:7" ht="12" customHeight="1">
      <c r="A42" s="162" t="s">
        <v>140</v>
      </c>
      <c r="B42" s="160"/>
      <c r="C42" s="160"/>
      <c r="D42" s="160"/>
      <c r="E42" s="160"/>
      <c r="F42" s="160"/>
      <c r="G42" s="33"/>
    </row>
    <row r="43" spans="1:7" ht="12" customHeight="1">
      <c r="A43" s="161" t="s">
        <v>184</v>
      </c>
      <c r="B43" s="160"/>
      <c r="C43" s="160"/>
      <c r="D43" s="160"/>
      <c r="E43" s="161" t="s">
        <v>139</v>
      </c>
      <c r="F43" s="160"/>
      <c r="G43" s="33"/>
    </row>
    <row r="44" spans="1:7" ht="12" customHeight="1">
      <c r="A44" s="161" t="s">
        <v>185</v>
      </c>
      <c r="B44" s="160"/>
      <c r="C44" s="160"/>
      <c r="D44" s="160"/>
      <c r="E44" s="161" t="s">
        <v>181</v>
      </c>
      <c r="F44" s="160"/>
      <c r="G44" s="33"/>
    </row>
    <row r="45" spans="1:7" ht="12" customHeight="1">
      <c r="A45" s="137"/>
      <c r="B45" s="137"/>
      <c r="C45" s="137"/>
      <c r="D45" s="137"/>
      <c r="E45" s="137"/>
      <c r="F45" s="137"/>
      <c r="G45" s="33"/>
    </row>
    <row r="46" spans="1:6" ht="15">
      <c r="A46" s="163"/>
      <c r="B46" s="163"/>
      <c r="C46" s="163"/>
      <c r="D46" s="163"/>
      <c r="E46" s="163"/>
      <c r="F46" s="163"/>
    </row>
    <row r="47" spans="1:6" ht="15">
      <c r="A47" s="164" t="s">
        <v>186</v>
      </c>
      <c r="B47" s="163"/>
      <c r="C47" s="163"/>
      <c r="D47" s="163"/>
      <c r="E47" s="163"/>
      <c r="F47" s="163"/>
    </row>
    <row r="50" ht="15.75" thickBot="1"/>
    <row r="51" spans="1:9" ht="16.5" thickBot="1" thickTop="1">
      <c r="A51" s="39" t="s">
        <v>187</v>
      </c>
      <c r="B51" s="40"/>
      <c r="C51" s="41" t="s">
        <v>160</v>
      </c>
      <c r="D51" s="41" t="s">
        <v>188</v>
      </c>
      <c r="E51" s="41" t="s">
        <v>129</v>
      </c>
      <c r="F51" s="41" t="s">
        <v>189</v>
      </c>
      <c r="G51" s="41" t="s">
        <v>130</v>
      </c>
      <c r="H51" s="41" t="s">
        <v>130</v>
      </c>
      <c r="I51" s="42"/>
    </row>
    <row r="52" spans="1:9" ht="15.75" thickTop="1">
      <c r="A52" s="43"/>
      <c r="B52" s="43"/>
      <c r="C52" s="44"/>
      <c r="D52" s="44"/>
      <c r="E52" s="44"/>
      <c r="F52" s="44"/>
      <c r="G52" s="44"/>
      <c r="H52" s="44"/>
      <c r="I52" s="45"/>
    </row>
    <row r="53" spans="1:9" ht="15">
      <c r="A53" s="46" t="s">
        <v>118</v>
      </c>
      <c r="B53" s="46" t="s">
        <v>117</v>
      </c>
      <c r="C53" s="46" t="s">
        <v>119</v>
      </c>
      <c r="D53" s="46" t="s">
        <v>119</v>
      </c>
      <c r="E53" s="46" t="s">
        <v>119</v>
      </c>
      <c r="F53" s="46" t="s">
        <v>119</v>
      </c>
      <c r="G53" s="46" t="s">
        <v>119</v>
      </c>
      <c r="H53" s="46" t="s">
        <v>119</v>
      </c>
      <c r="I53" s="45"/>
    </row>
    <row r="54" spans="1:9" ht="15">
      <c r="A54" s="46" t="s">
        <v>121</v>
      </c>
      <c r="B54" s="46" t="s">
        <v>120</v>
      </c>
      <c r="C54" s="46">
        <v>1</v>
      </c>
      <c r="D54" s="46">
        <v>2</v>
      </c>
      <c r="E54" s="46">
        <v>3</v>
      </c>
      <c r="F54" s="46">
        <v>4</v>
      </c>
      <c r="G54" s="46">
        <v>5</v>
      </c>
      <c r="H54" s="46">
        <v>6</v>
      </c>
      <c r="I54" s="45"/>
    </row>
    <row r="55" spans="1:9" ht="15">
      <c r="A55" s="47"/>
      <c r="B55" s="48"/>
      <c r="C55" s="48"/>
      <c r="D55" s="48"/>
      <c r="E55" s="48"/>
      <c r="F55" s="48"/>
      <c r="G55" s="47"/>
      <c r="H55" s="47"/>
      <c r="I55" s="45"/>
    </row>
    <row r="56" spans="1:9" ht="15">
      <c r="A56" s="49" t="s">
        <v>190</v>
      </c>
      <c r="B56" s="46" t="s">
        <v>4</v>
      </c>
      <c r="C56" s="50">
        <f>1400*1.02</f>
        <v>1428</v>
      </c>
      <c r="D56" s="50">
        <f>1500*1.02</f>
        <v>1530</v>
      </c>
      <c r="E56" s="50"/>
      <c r="F56" s="50"/>
      <c r="G56" s="51"/>
      <c r="H56" s="51"/>
      <c r="I56" s="45"/>
    </row>
    <row r="57" spans="1:9" ht="15">
      <c r="A57" s="49" t="s">
        <v>191</v>
      </c>
      <c r="B57" s="46" t="s">
        <v>5</v>
      </c>
      <c r="C57" s="50">
        <f>1600*1.02</f>
        <v>1632</v>
      </c>
      <c r="D57" s="50">
        <f>1700*1.02</f>
        <v>1734</v>
      </c>
      <c r="E57" s="50">
        <f>1900*1.02</f>
        <v>1938</v>
      </c>
      <c r="F57" s="51"/>
      <c r="G57" s="50">
        <f>2200*1.02</f>
        <v>2244</v>
      </c>
      <c r="H57" s="51"/>
      <c r="I57" s="45"/>
    </row>
    <row r="58" spans="1:9" ht="15">
      <c r="A58" s="49" t="s">
        <v>192</v>
      </c>
      <c r="B58" s="46" t="s">
        <v>164</v>
      </c>
      <c r="C58" s="50">
        <f>1625*1.02</f>
        <v>1657.5</v>
      </c>
      <c r="D58" s="51"/>
      <c r="E58" s="50">
        <f>1725*1.02</f>
        <v>1759.5</v>
      </c>
      <c r="F58" s="50">
        <f>1925*1.02</f>
        <v>1963.5</v>
      </c>
      <c r="G58" s="50">
        <f>2225*1.02</f>
        <v>2269.5</v>
      </c>
      <c r="H58" s="51"/>
      <c r="I58" s="45"/>
    </row>
    <row r="59" spans="1:9" ht="15">
      <c r="A59" s="49" t="s">
        <v>193</v>
      </c>
      <c r="B59" s="46" t="s">
        <v>6</v>
      </c>
      <c r="C59" s="50">
        <f>1600*1.02</f>
        <v>1632</v>
      </c>
      <c r="D59" s="50">
        <f>1850*1.02</f>
        <v>1887</v>
      </c>
      <c r="E59" s="50">
        <f>1950*1.02</f>
        <v>1989</v>
      </c>
      <c r="F59" s="51"/>
      <c r="G59" s="50">
        <f>2200*1.02</f>
        <v>2244</v>
      </c>
      <c r="H59" s="51"/>
      <c r="I59" s="45"/>
    </row>
    <row r="60" spans="1:9" ht="15">
      <c r="A60" s="49" t="s">
        <v>194</v>
      </c>
      <c r="B60" s="46" t="s">
        <v>7</v>
      </c>
      <c r="C60" s="51"/>
      <c r="D60" s="50">
        <f>1800*1.02</f>
        <v>1836</v>
      </c>
      <c r="E60" s="50">
        <f>1950*1.02</f>
        <v>1989</v>
      </c>
      <c r="F60" s="50">
        <f>2200*1.02</f>
        <v>2244</v>
      </c>
      <c r="G60" s="50">
        <f>2625*1.02</f>
        <v>2677.5</v>
      </c>
      <c r="H60" s="51"/>
      <c r="I60" s="45"/>
    </row>
    <row r="61" spans="1:9" ht="15">
      <c r="A61" s="49" t="s">
        <v>195</v>
      </c>
      <c r="B61" s="46" t="s">
        <v>8</v>
      </c>
      <c r="C61" s="51"/>
      <c r="D61" s="51"/>
      <c r="E61" s="50">
        <f>2000*1.02</f>
        <v>2040</v>
      </c>
      <c r="F61" s="50">
        <f>2200*1.02</f>
        <v>2244</v>
      </c>
      <c r="G61" s="50">
        <f>2375*1.02</f>
        <v>2422.5</v>
      </c>
      <c r="H61" s="50">
        <f>2800*1.02</f>
        <v>2856</v>
      </c>
      <c r="I61" s="45"/>
    </row>
    <row r="62" spans="1:9" ht="15">
      <c r="A62" s="49" t="s">
        <v>196</v>
      </c>
      <c r="B62" s="46" t="s">
        <v>9</v>
      </c>
      <c r="C62" s="51"/>
      <c r="D62" s="50"/>
      <c r="E62" s="50">
        <f>2000*1.02</f>
        <v>2040</v>
      </c>
      <c r="F62" s="51"/>
      <c r="G62" s="51"/>
      <c r="H62" s="50">
        <f>3000*1.02</f>
        <v>3060</v>
      </c>
      <c r="I62" s="45"/>
    </row>
    <row r="63" spans="1:8" ht="15">
      <c r="A63" s="52"/>
      <c r="B63" s="52"/>
      <c r="C63" s="52"/>
      <c r="D63" s="52"/>
      <c r="E63" s="52"/>
      <c r="F63" s="52"/>
      <c r="G63" s="52"/>
      <c r="H63" s="52"/>
    </row>
  </sheetData>
  <printOptions/>
  <pageMargins left="1.32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94"/>
  <sheetViews>
    <sheetView zoomScale="75" zoomScaleNormal="75" workbookViewId="0" topLeftCell="A43">
      <selection activeCell="A1" sqref="A1:K46"/>
    </sheetView>
  </sheetViews>
  <sheetFormatPr defaultColWidth="11.00390625" defaultRowHeight="12.75"/>
  <cols>
    <col min="1" max="1" width="6.00390625" style="32" customWidth="1"/>
    <col min="2" max="2" width="13.50390625" style="32" customWidth="1"/>
    <col min="3" max="11" width="8.625" style="32" customWidth="1"/>
    <col min="12" max="16384" width="11.00390625" style="32" customWidth="1"/>
  </cols>
  <sheetData>
    <row r="1" spans="1:11" ht="15.75">
      <c r="A1" s="216" t="s">
        <v>258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.75">
      <c r="A2" s="216" t="s">
        <v>203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.75">
      <c r="A3" s="216" t="str">
        <f>'[1]MASTER'!$A$65</f>
        <v>FISCAL YEAR 2007 - 2008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5.7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>
      <c r="A5" s="61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15.75">
      <c r="A7" s="62" t="s">
        <v>117</v>
      </c>
      <c r="B7" s="62" t="s">
        <v>118</v>
      </c>
      <c r="C7" s="217" t="s">
        <v>204</v>
      </c>
      <c r="D7" s="218"/>
      <c r="E7" s="217" t="s">
        <v>205</v>
      </c>
      <c r="F7" s="218"/>
      <c r="G7" s="217" t="s">
        <v>206</v>
      </c>
      <c r="H7" s="218"/>
      <c r="I7" s="217" t="s">
        <v>207</v>
      </c>
      <c r="J7" s="218"/>
      <c r="K7" s="63" t="s">
        <v>213</v>
      </c>
      <c r="L7" s="35"/>
    </row>
    <row r="8" spans="1:18" ht="15.75">
      <c r="A8" s="64" t="s">
        <v>120</v>
      </c>
      <c r="B8" s="64" t="s">
        <v>121</v>
      </c>
      <c r="C8" s="65" t="s">
        <v>132</v>
      </c>
      <c r="D8" s="66" t="s">
        <v>208</v>
      </c>
      <c r="E8" s="65" t="s">
        <v>132</v>
      </c>
      <c r="F8" s="66" t="s">
        <v>208</v>
      </c>
      <c r="G8" s="65" t="s">
        <v>132</v>
      </c>
      <c r="H8" s="66" t="s">
        <v>208</v>
      </c>
      <c r="I8" s="65" t="s">
        <v>132</v>
      </c>
      <c r="J8" s="66" t="s">
        <v>208</v>
      </c>
      <c r="K8" s="65" t="s">
        <v>132</v>
      </c>
      <c r="L8" s="35"/>
      <c r="M8" s="35"/>
      <c r="N8" s="36" t="s">
        <v>151</v>
      </c>
      <c r="R8" s="37">
        <v>1325</v>
      </c>
    </row>
    <row r="9" spans="1:18" ht="13.5" customHeight="1">
      <c r="A9" s="67"/>
      <c r="B9" s="67"/>
      <c r="C9" s="77">
        <f>'[1]MASTER'!$B$55</f>
        <v>2333.98</v>
      </c>
      <c r="D9" s="96"/>
      <c r="E9" s="96"/>
      <c r="F9" s="96"/>
      <c r="G9" s="96"/>
      <c r="H9" s="96"/>
      <c r="I9" s="97"/>
      <c r="J9" s="97"/>
      <c r="K9" s="98"/>
      <c r="L9" s="35"/>
      <c r="N9" s="36" t="s">
        <v>152</v>
      </c>
      <c r="R9" s="37">
        <v>1530</v>
      </c>
    </row>
    <row r="10" spans="1:18" ht="13.5" customHeight="1">
      <c r="A10" s="68" t="s">
        <v>4</v>
      </c>
      <c r="B10" s="189" t="s">
        <v>191</v>
      </c>
      <c r="C10" s="190" t="s">
        <v>160</v>
      </c>
      <c r="D10" s="191"/>
      <c r="E10" s="191"/>
      <c r="F10" s="191"/>
      <c r="G10" s="192"/>
      <c r="H10" s="192"/>
      <c r="I10" s="193"/>
      <c r="J10" s="193"/>
      <c r="K10" s="194"/>
      <c r="L10" s="35"/>
      <c r="N10" s="36" t="s">
        <v>155</v>
      </c>
      <c r="R10" s="37">
        <v>1555</v>
      </c>
    </row>
    <row r="11" spans="1:11" ht="13.5" customHeight="1">
      <c r="A11" s="69"/>
      <c r="B11" s="195" t="s">
        <v>234</v>
      </c>
      <c r="C11" s="190" t="s">
        <v>12</v>
      </c>
      <c r="D11" s="191"/>
      <c r="E11" s="191"/>
      <c r="F11" s="191"/>
      <c r="G11" s="192"/>
      <c r="H11" s="192"/>
      <c r="I11" s="193"/>
      <c r="J11" s="193"/>
      <c r="K11" s="194"/>
    </row>
    <row r="12" spans="1:18" ht="13.5" customHeight="1">
      <c r="A12" s="67"/>
      <c r="B12" s="196"/>
      <c r="C12" s="197">
        <f>'[1]MASTER'!$B$56</f>
        <v>2450.37</v>
      </c>
      <c r="D12" s="197">
        <f>(C12*1.03)</f>
        <v>2523.8811</v>
      </c>
      <c r="E12" s="197">
        <f>'[1]MASTER'!$C$56</f>
        <v>2548.2200000000003</v>
      </c>
      <c r="F12" s="197">
        <f>(E12*1.03)</f>
        <v>2624.6666000000005</v>
      </c>
      <c r="G12" s="197">
        <f>'[1]MASTER'!$D$56</f>
        <v>2650.19</v>
      </c>
      <c r="H12" s="197">
        <f>(G12*1.03)</f>
        <v>2729.6957</v>
      </c>
      <c r="I12" s="198">
        <f>'[1]MASTER'!$E$56</f>
        <v>2756.28</v>
      </c>
      <c r="J12" s="198">
        <f>I12*1.03</f>
        <v>2838.9684</v>
      </c>
      <c r="K12" s="198">
        <f>'[1]MASTER'!$F$56</f>
        <v>2866.4900000000002</v>
      </c>
      <c r="N12" s="36" t="s">
        <v>158</v>
      </c>
      <c r="R12" s="37">
        <v>1630</v>
      </c>
    </row>
    <row r="13" spans="1:11" ht="13.5" customHeight="1">
      <c r="A13" s="68" t="s">
        <v>5</v>
      </c>
      <c r="B13" s="189" t="s">
        <v>191</v>
      </c>
      <c r="C13" s="190" t="s">
        <v>160</v>
      </c>
      <c r="D13" s="190" t="s">
        <v>209</v>
      </c>
      <c r="E13" s="190" t="s">
        <v>161</v>
      </c>
      <c r="F13" s="190" t="s">
        <v>209</v>
      </c>
      <c r="G13" s="190" t="s">
        <v>129</v>
      </c>
      <c r="H13" s="190" t="s">
        <v>209</v>
      </c>
      <c r="I13" s="199" t="s">
        <v>130</v>
      </c>
      <c r="J13" s="190" t="s">
        <v>209</v>
      </c>
      <c r="K13" s="199" t="s">
        <v>214</v>
      </c>
    </row>
    <row r="14" spans="1:11" ht="13.5" customHeight="1">
      <c r="A14" s="69"/>
      <c r="B14" s="195" t="s">
        <v>235</v>
      </c>
      <c r="C14" s="190" t="s">
        <v>132</v>
      </c>
      <c r="D14" s="190" t="s">
        <v>210</v>
      </c>
      <c r="E14" s="190" t="s">
        <v>162</v>
      </c>
      <c r="F14" s="190" t="s">
        <v>210</v>
      </c>
      <c r="G14" s="190" t="s">
        <v>163</v>
      </c>
      <c r="H14" s="190" t="s">
        <v>210</v>
      </c>
      <c r="I14" s="199" t="s">
        <v>163</v>
      </c>
      <c r="J14" s="190" t="s">
        <v>210</v>
      </c>
      <c r="K14" s="199"/>
    </row>
    <row r="15" spans="1:11" ht="13.5" customHeight="1">
      <c r="A15" s="70"/>
      <c r="B15" s="200"/>
      <c r="C15" s="201">
        <f>'[1]MASTER'!$B$57</f>
        <v>0</v>
      </c>
      <c r="D15" s="201">
        <f>(C15*1.03)</f>
        <v>0</v>
      </c>
      <c r="E15" s="201">
        <f>'[1]MASTER'!$C$57</f>
        <v>0</v>
      </c>
      <c r="F15" s="201">
        <f>(E15*1.03)</f>
        <v>0</v>
      </c>
      <c r="G15" s="201">
        <f>'[1]MASTER'!$D$57</f>
        <v>0</v>
      </c>
      <c r="H15" s="201">
        <f>(G15*1.03)</f>
        <v>0</v>
      </c>
      <c r="I15" s="202">
        <f>'[1]MASTER'!$E$57</f>
        <v>0</v>
      </c>
      <c r="J15" s="202">
        <f>I15*1.03</f>
        <v>0</v>
      </c>
      <c r="K15" s="202">
        <f>'[1]MASTER'!$F$57</f>
        <v>0</v>
      </c>
    </row>
    <row r="16" spans="1:11" ht="13.5" customHeight="1">
      <c r="A16" s="71" t="s">
        <v>164</v>
      </c>
      <c r="B16" s="203" t="s">
        <v>211</v>
      </c>
      <c r="C16" s="204" t="s">
        <v>160</v>
      </c>
      <c r="D16" s="204" t="s">
        <v>209</v>
      </c>
      <c r="E16" s="204" t="s">
        <v>129</v>
      </c>
      <c r="F16" s="204" t="s">
        <v>209</v>
      </c>
      <c r="G16" s="204" t="s">
        <v>166</v>
      </c>
      <c r="H16" s="204" t="s">
        <v>209</v>
      </c>
      <c r="I16" s="205" t="s">
        <v>130</v>
      </c>
      <c r="J16" s="191" t="s">
        <v>209</v>
      </c>
      <c r="K16" s="206" t="s">
        <v>214</v>
      </c>
    </row>
    <row r="17" spans="1:11" ht="13.5" customHeight="1">
      <c r="A17" s="76" t="s">
        <v>212</v>
      </c>
      <c r="B17" s="207"/>
      <c r="C17" s="204" t="s">
        <v>162</v>
      </c>
      <c r="D17" s="204" t="s">
        <v>210</v>
      </c>
      <c r="E17" s="204" t="s">
        <v>163</v>
      </c>
      <c r="F17" s="204" t="s">
        <v>210</v>
      </c>
      <c r="G17" s="204" t="s">
        <v>163</v>
      </c>
      <c r="H17" s="204" t="s">
        <v>210</v>
      </c>
      <c r="I17" s="205" t="s">
        <v>163</v>
      </c>
      <c r="J17" s="191" t="s">
        <v>210</v>
      </c>
      <c r="K17" s="205"/>
    </row>
    <row r="18" spans="1:18" ht="13.5" customHeight="1">
      <c r="A18" s="67"/>
      <c r="B18" s="196"/>
      <c r="C18" s="197">
        <f>'[1]MASTER'!$B$58</f>
        <v>2450.37</v>
      </c>
      <c r="D18" s="197">
        <f>(C18*1.03)</f>
        <v>2523.8811</v>
      </c>
      <c r="E18" s="197">
        <f>'[1]MASTER'!$C$58</f>
        <v>2572.94</v>
      </c>
      <c r="F18" s="197">
        <f>(E18*1.03)</f>
        <v>2650.1282</v>
      </c>
      <c r="G18" s="197">
        <f>'[1]MASTER'!$D$58</f>
        <v>2675.94</v>
      </c>
      <c r="H18" s="197">
        <f>(G18*1.03)</f>
        <v>2756.2182000000003</v>
      </c>
      <c r="I18" s="198">
        <f>'[1]MASTER'!$E$58</f>
        <v>2873.7000000000003</v>
      </c>
      <c r="J18" s="198">
        <f>I18*1.03</f>
        <v>2959.9110000000005</v>
      </c>
      <c r="K18" s="198">
        <f>'[1]MASTER'!$F$58</f>
        <v>3161.07</v>
      </c>
      <c r="N18" s="36" t="s">
        <v>167</v>
      </c>
      <c r="R18" s="37">
        <v>1655</v>
      </c>
    </row>
    <row r="19" spans="1:11" ht="13.5" customHeight="1">
      <c r="A19" s="68" t="s">
        <v>6</v>
      </c>
      <c r="B19" s="189" t="s">
        <v>217</v>
      </c>
      <c r="C19" s="190" t="s">
        <v>160</v>
      </c>
      <c r="D19" s="190" t="s">
        <v>209</v>
      </c>
      <c r="E19" s="190" t="s">
        <v>161</v>
      </c>
      <c r="F19" s="190" t="s">
        <v>209</v>
      </c>
      <c r="G19" s="190" t="s">
        <v>129</v>
      </c>
      <c r="H19" s="190" t="s">
        <v>209</v>
      </c>
      <c r="I19" s="199" t="s">
        <v>130</v>
      </c>
      <c r="J19" s="190" t="s">
        <v>209</v>
      </c>
      <c r="K19" s="199" t="s">
        <v>214</v>
      </c>
    </row>
    <row r="20" spans="1:11" ht="13.5" customHeight="1">
      <c r="A20" s="69"/>
      <c r="B20" s="208"/>
      <c r="C20" s="190" t="s">
        <v>169</v>
      </c>
      <c r="D20" s="190" t="s">
        <v>210</v>
      </c>
      <c r="E20" s="190" t="s">
        <v>163</v>
      </c>
      <c r="F20" s="190" t="s">
        <v>210</v>
      </c>
      <c r="G20" s="190" t="s">
        <v>163</v>
      </c>
      <c r="H20" s="190" t="s">
        <v>210</v>
      </c>
      <c r="I20" s="199" t="s">
        <v>163</v>
      </c>
      <c r="J20" s="190" t="s">
        <v>210</v>
      </c>
      <c r="K20" s="199"/>
    </row>
    <row r="21" spans="1:18" ht="13.5" customHeight="1">
      <c r="A21" s="67"/>
      <c r="B21" s="196"/>
      <c r="C21" s="197">
        <f>'[1]MASTER'!$B$59</f>
        <v>2499.81</v>
      </c>
      <c r="D21" s="197">
        <f>(C21*1.03)</f>
        <v>2574.8043</v>
      </c>
      <c r="E21" s="197">
        <f>'[1]MASTER'!$C$59</f>
        <v>2587.36</v>
      </c>
      <c r="F21" s="197">
        <f>(E21*1.03)</f>
        <v>2664.9808000000003</v>
      </c>
      <c r="G21" s="197">
        <f>'[1]MASTER'!$D$59</f>
        <v>2830.44</v>
      </c>
      <c r="H21" s="197">
        <f>(G21*1.03)</f>
        <v>2915.3532</v>
      </c>
      <c r="I21" s="198">
        <f>'[1]MASTER'!$E$59</f>
        <v>3061.16</v>
      </c>
      <c r="J21" s="198">
        <f>I21*1.03</f>
        <v>3152.9948</v>
      </c>
      <c r="K21" s="198">
        <f>'[1]MASTER'!$F$59</f>
        <v>3367.07</v>
      </c>
      <c r="N21" s="36" t="s">
        <v>170</v>
      </c>
      <c r="R21" s="37">
        <v>1759</v>
      </c>
    </row>
    <row r="22" spans="1:11" ht="13.5" customHeight="1">
      <c r="A22" s="68" t="s">
        <v>7</v>
      </c>
      <c r="B22" s="189" t="s">
        <v>194</v>
      </c>
      <c r="C22" s="190" t="s">
        <v>161</v>
      </c>
      <c r="D22" s="190" t="s">
        <v>209</v>
      </c>
      <c r="E22" s="190" t="s">
        <v>129</v>
      </c>
      <c r="F22" s="190" t="s">
        <v>209</v>
      </c>
      <c r="G22" s="190" t="s">
        <v>166</v>
      </c>
      <c r="H22" s="190" t="s">
        <v>209</v>
      </c>
      <c r="I22" s="199" t="s">
        <v>130</v>
      </c>
      <c r="J22" s="190" t="s">
        <v>209</v>
      </c>
      <c r="K22" s="199" t="s">
        <v>214</v>
      </c>
    </row>
    <row r="23" spans="1:11" ht="13.5" customHeight="1">
      <c r="A23" s="69"/>
      <c r="B23" s="208"/>
      <c r="C23" s="190" t="s">
        <v>162</v>
      </c>
      <c r="D23" s="190" t="s">
        <v>210</v>
      </c>
      <c r="E23" s="190" t="s">
        <v>162</v>
      </c>
      <c r="F23" s="190" t="s">
        <v>210</v>
      </c>
      <c r="G23" s="190" t="s">
        <v>163</v>
      </c>
      <c r="H23" s="190" t="s">
        <v>210</v>
      </c>
      <c r="I23" s="199" t="s">
        <v>163</v>
      </c>
      <c r="J23" s="190" t="s">
        <v>210</v>
      </c>
      <c r="K23" s="199"/>
    </row>
    <row r="24" spans="1:18" ht="13.5" customHeight="1">
      <c r="A24" s="67"/>
      <c r="B24" s="196"/>
      <c r="C24" s="197">
        <f>'[1]MASTER'!$B$60</f>
        <v>2524.53</v>
      </c>
      <c r="D24" s="197">
        <f>(C24*1.03)</f>
        <v>2600.2659000000003</v>
      </c>
      <c r="E24" s="197">
        <f>'[1]MASTER'!$C$60</f>
        <v>2776.88</v>
      </c>
      <c r="F24" s="197">
        <f>(E24*1.03)</f>
        <v>2860.1864</v>
      </c>
      <c r="G24" s="197">
        <f>'[1]MASTER'!$D$60</f>
        <v>2985.9700000000003</v>
      </c>
      <c r="H24" s="197">
        <f>(G24*1.03)</f>
        <v>3075.5491</v>
      </c>
      <c r="I24" s="198">
        <f>'[1]MASTER'!$E$60</f>
        <v>3230.08</v>
      </c>
      <c r="J24" s="198">
        <f>I24*1.03</f>
        <v>3326.9824</v>
      </c>
      <c r="K24" s="198">
        <f>'[1]MASTER'!$F$60</f>
        <v>3512.3</v>
      </c>
      <c r="N24" s="36" t="s">
        <v>172</v>
      </c>
      <c r="R24" s="37">
        <v>1859</v>
      </c>
    </row>
    <row r="25" spans="1:11" ht="13.5" customHeight="1">
      <c r="A25" s="68" t="s">
        <v>8</v>
      </c>
      <c r="B25" s="189" t="s">
        <v>218</v>
      </c>
      <c r="C25" s="190" t="s">
        <v>129</v>
      </c>
      <c r="D25" s="190" t="s">
        <v>209</v>
      </c>
      <c r="E25" s="190" t="s">
        <v>166</v>
      </c>
      <c r="F25" s="190" t="s">
        <v>209</v>
      </c>
      <c r="G25" s="190" t="s">
        <v>130</v>
      </c>
      <c r="H25" s="190" t="s">
        <v>209</v>
      </c>
      <c r="I25" s="199" t="s">
        <v>174</v>
      </c>
      <c r="J25" s="190" t="s">
        <v>209</v>
      </c>
      <c r="K25" s="199" t="s">
        <v>214</v>
      </c>
    </row>
    <row r="26" spans="1:11" ht="13.5" customHeight="1">
      <c r="A26" s="69"/>
      <c r="B26" s="208"/>
      <c r="C26" s="190" t="s">
        <v>162</v>
      </c>
      <c r="D26" s="190" t="s">
        <v>210</v>
      </c>
      <c r="E26" s="190" t="s">
        <v>162</v>
      </c>
      <c r="F26" s="190" t="s">
        <v>210</v>
      </c>
      <c r="G26" s="190" t="s">
        <v>163</v>
      </c>
      <c r="H26" s="190" t="s">
        <v>210</v>
      </c>
      <c r="I26" s="199" t="s">
        <v>163</v>
      </c>
      <c r="J26" s="190" t="s">
        <v>210</v>
      </c>
      <c r="K26" s="199"/>
    </row>
    <row r="27" spans="1:18" ht="13.5" customHeight="1">
      <c r="A27" s="67"/>
      <c r="B27" s="196"/>
      <c r="C27" s="197">
        <f>'[1]MASTER'!$B$61</f>
        <v>2658.4300000000003</v>
      </c>
      <c r="D27" s="197">
        <f>(C27*1.03)</f>
        <v>2738.1829000000002</v>
      </c>
      <c r="E27" s="197">
        <f>'[1]MASTER'!$C$61</f>
        <v>3159.01</v>
      </c>
      <c r="F27" s="197">
        <f>(E27*1.03)</f>
        <v>3253.7803000000004</v>
      </c>
      <c r="G27" s="197">
        <f>'[1]MASTER'!$D$61</f>
        <v>3316.6</v>
      </c>
      <c r="H27" s="197">
        <f>(G27*1.03)</f>
        <v>3416.098</v>
      </c>
      <c r="I27" s="198">
        <f>'[1]MASTER'!$E$61</f>
        <v>3554.53</v>
      </c>
      <c r="J27" s="198">
        <f>I27*1.03</f>
        <v>3661.1659000000004</v>
      </c>
      <c r="K27" s="198">
        <f>'[1]MASTER'!$F$61</f>
        <v>3747.14</v>
      </c>
      <c r="N27" s="36" t="s">
        <v>175</v>
      </c>
      <c r="R27" s="37">
        <v>1919</v>
      </c>
    </row>
    <row r="28" spans="1:11" ht="13.5" customHeight="1">
      <c r="A28" s="68" t="s">
        <v>9</v>
      </c>
      <c r="B28" s="189" t="s">
        <v>196</v>
      </c>
      <c r="C28" s="190" t="s">
        <v>129</v>
      </c>
      <c r="D28" s="190" t="s">
        <v>209</v>
      </c>
      <c r="E28" s="199" t="s">
        <v>130</v>
      </c>
      <c r="F28" s="190" t="s">
        <v>209</v>
      </c>
      <c r="G28" s="199" t="s">
        <v>130</v>
      </c>
      <c r="H28" s="190" t="s">
        <v>209</v>
      </c>
      <c r="I28" s="199" t="s">
        <v>130</v>
      </c>
      <c r="J28" s="190" t="s">
        <v>209</v>
      </c>
      <c r="K28" s="209" t="s">
        <v>214</v>
      </c>
    </row>
    <row r="29" spans="1:11" ht="13.5" customHeight="1">
      <c r="A29" s="69"/>
      <c r="B29" s="208"/>
      <c r="C29" s="190" t="s">
        <v>177</v>
      </c>
      <c r="D29" s="190" t="s">
        <v>210</v>
      </c>
      <c r="E29" s="210"/>
      <c r="F29" s="190" t="s">
        <v>210</v>
      </c>
      <c r="G29" s="210"/>
      <c r="H29" s="190" t="s">
        <v>210</v>
      </c>
      <c r="I29" s="199"/>
      <c r="J29" s="211" t="s">
        <v>210</v>
      </c>
      <c r="K29" s="212"/>
    </row>
    <row r="30" spans="1:18" ht="12" customHeight="1">
      <c r="A30" s="72"/>
      <c r="B30" s="73"/>
      <c r="C30" s="74"/>
      <c r="D30" s="74"/>
      <c r="E30" s="74"/>
      <c r="F30" s="74"/>
      <c r="G30" s="74"/>
      <c r="H30" s="74"/>
      <c r="I30" s="74"/>
      <c r="J30" s="75"/>
      <c r="K30" s="60"/>
      <c r="N30" s="36" t="s">
        <v>178</v>
      </c>
      <c r="R30" s="37">
        <v>2019</v>
      </c>
    </row>
    <row r="31" spans="1:11" ht="12" customHeight="1">
      <c r="A31" s="184" t="s">
        <v>133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60"/>
    </row>
    <row r="32" spans="1:11" ht="12" customHeight="1">
      <c r="A32" s="184" t="s">
        <v>134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60"/>
    </row>
    <row r="33" spans="1:11" ht="12" customHeight="1">
      <c r="A33" s="186" t="s">
        <v>179</v>
      </c>
      <c r="B33" s="185"/>
      <c r="C33" s="185"/>
      <c r="D33" s="185"/>
      <c r="E33" s="185"/>
      <c r="F33" s="185"/>
      <c r="G33" s="185"/>
      <c r="H33" s="185"/>
      <c r="I33" s="185"/>
      <c r="J33" s="185"/>
      <c r="K33" s="60"/>
    </row>
    <row r="34" spans="1:11" ht="12" customHeigh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60"/>
    </row>
    <row r="35" spans="1:11" ht="12" customHeight="1">
      <c r="A35" s="187" t="s">
        <v>137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60"/>
    </row>
    <row r="36" spans="1:11" ht="12" customHeight="1">
      <c r="A36" s="186" t="s">
        <v>180</v>
      </c>
      <c r="B36" s="185"/>
      <c r="C36" s="185"/>
      <c r="D36" s="185"/>
      <c r="E36" s="185"/>
      <c r="F36" s="185"/>
      <c r="G36" s="186" t="s">
        <v>260</v>
      </c>
      <c r="H36" s="186"/>
      <c r="I36" s="185"/>
      <c r="J36" s="185"/>
      <c r="K36" s="60"/>
    </row>
    <row r="37" spans="1:11" ht="12" customHeight="1">
      <c r="A37" s="186" t="s">
        <v>182</v>
      </c>
      <c r="B37" s="185"/>
      <c r="C37" s="185"/>
      <c r="D37" s="185"/>
      <c r="E37" s="185"/>
      <c r="F37" s="185"/>
      <c r="G37" s="186" t="s">
        <v>216</v>
      </c>
      <c r="H37" s="186"/>
      <c r="I37" s="185"/>
      <c r="J37" s="185"/>
      <c r="K37" s="60"/>
    </row>
    <row r="38" spans="1:11" ht="12" customHeight="1">
      <c r="A38" s="186" t="s">
        <v>215</v>
      </c>
      <c r="B38" s="185"/>
      <c r="C38" s="185"/>
      <c r="D38" s="185"/>
      <c r="E38" s="185"/>
      <c r="F38" s="185"/>
      <c r="G38" s="186" t="s">
        <v>263</v>
      </c>
      <c r="H38" s="186"/>
      <c r="I38" s="185"/>
      <c r="J38" s="185"/>
      <c r="K38" s="60"/>
    </row>
    <row r="39" spans="1:11" ht="12" customHeight="1">
      <c r="A39" s="186" t="s">
        <v>183</v>
      </c>
      <c r="B39" s="185"/>
      <c r="C39" s="185"/>
      <c r="D39" s="185"/>
      <c r="E39" s="185"/>
      <c r="F39" s="185"/>
      <c r="G39" s="186" t="s">
        <v>261</v>
      </c>
      <c r="H39" s="186"/>
      <c r="I39" s="185"/>
      <c r="J39" s="185"/>
      <c r="K39" s="60"/>
    </row>
    <row r="40" spans="1:11" ht="12" customHeight="1">
      <c r="A40" s="186" t="s">
        <v>138</v>
      </c>
      <c r="B40" s="185"/>
      <c r="C40" s="185"/>
      <c r="D40" s="185"/>
      <c r="E40" s="185"/>
      <c r="F40" s="185"/>
      <c r="G40" s="186" t="s">
        <v>261</v>
      </c>
      <c r="H40" s="186"/>
      <c r="I40" s="185"/>
      <c r="J40" s="185"/>
      <c r="K40" s="60"/>
    </row>
    <row r="41" spans="1:11" ht="12" customHeight="1">
      <c r="A41" s="185" t="s">
        <v>201</v>
      </c>
      <c r="B41" s="185"/>
      <c r="C41" s="185"/>
      <c r="D41" s="185"/>
      <c r="E41" s="185"/>
      <c r="F41" s="185"/>
      <c r="G41" s="186" t="s">
        <v>260</v>
      </c>
      <c r="H41" s="186"/>
      <c r="I41" s="188"/>
      <c r="J41" s="188"/>
      <c r="K41" s="60"/>
    </row>
    <row r="42" spans="1:11" ht="12" customHeight="1">
      <c r="A42" s="188"/>
      <c r="B42" s="188"/>
      <c r="C42" s="188"/>
      <c r="D42" s="188"/>
      <c r="E42" s="188"/>
      <c r="F42" s="188"/>
      <c r="G42" s="188"/>
      <c r="H42" s="188"/>
      <c r="I42" s="185"/>
      <c r="J42" s="185"/>
      <c r="K42" s="60"/>
    </row>
    <row r="43" spans="1:11" ht="12" customHeight="1">
      <c r="A43" s="187" t="s">
        <v>140</v>
      </c>
      <c r="B43" s="185"/>
      <c r="C43" s="185"/>
      <c r="D43" s="185"/>
      <c r="E43" s="185"/>
      <c r="F43" s="185"/>
      <c r="G43" s="185"/>
      <c r="H43" s="185"/>
      <c r="I43" s="185"/>
      <c r="J43" s="185"/>
      <c r="K43" s="60"/>
    </row>
    <row r="44" spans="1:11" ht="12" customHeight="1">
      <c r="A44" s="186" t="s">
        <v>184</v>
      </c>
      <c r="B44" s="185"/>
      <c r="C44" s="185"/>
      <c r="D44" s="185"/>
      <c r="E44" s="185"/>
      <c r="F44" s="185"/>
      <c r="G44" s="186" t="s">
        <v>262</v>
      </c>
      <c r="H44" s="186"/>
      <c r="I44" s="185"/>
      <c r="J44" s="185"/>
      <c r="K44" s="60"/>
    </row>
    <row r="45" spans="1:11" ht="12" customHeight="1">
      <c r="A45" s="186" t="s">
        <v>185</v>
      </c>
      <c r="B45" s="185"/>
      <c r="C45" s="185"/>
      <c r="D45" s="185"/>
      <c r="E45" s="185"/>
      <c r="F45" s="185"/>
      <c r="G45" s="186" t="s">
        <v>260</v>
      </c>
      <c r="H45" s="186"/>
      <c r="I45" s="188"/>
      <c r="J45" s="188"/>
      <c r="K45" s="60"/>
    </row>
    <row r="47" ht="15">
      <c r="A47" s="36" t="s">
        <v>186</v>
      </c>
    </row>
    <row r="50" ht="15.75" thickBot="1"/>
    <row r="51" spans="1:13" ht="16.5" thickBot="1" thickTop="1">
      <c r="A51" s="39" t="s">
        <v>187</v>
      </c>
      <c r="B51" s="40"/>
      <c r="C51" s="41" t="s">
        <v>160</v>
      </c>
      <c r="D51" s="41"/>
      <c r="E51" s="41" t="s">
        <v>188</v>
      </c>
      <c r="F51" s="41"/>
      <c r="G51" s="41" t="s">
        <v>129</v>
      </c>
      <c r="H51" s="41"/>
      <c r="I51" s="41" t="s">
        <v>189</v>
      </c>
      <c r="J51" s="41"/>
      <c r="K51" s="41" t="s">
        <v>130</v>
      </c>
      <c r="L51" s="41" t="s">
        <v>130</v>
      </c>
      <c r="M51" s="42"/>
    </row>
    <row r="52" spans="1:13" ht="15.75" thickTop="1">
      <c r="A52" s="43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5">
      <c r="A53" s="46" t="s">
        <v>118</v>
      </c>
      <c r="B53" s="46" t="s">
        <v>117</v>
      </c>
      <c r="C53" s="46" t="s">
        <v>119</v>
      </c>
      <c r="D53" s="46"/>
      <c r="E53" s="46" t="s">
        <v>119</v>
      </c>
      <c r="F53" s="46"/>
      <c r="G53" s="46" t="s">
        <v>119</v>
      </c>
      <c r="H53" s="46"/>
      <c r="I53" s="46" t="s">
        <v>119</v>
      </c>
      <c r="J53" s="46"/>
      <c r="K53" s="46" t="s">
        <v>119</v>
      </c>
      <c r="L53" s="46" t="s">
        <v>119</v>
      </c>
      <c r="M53" s="45"/>
    </row>
    <row r="54" spans="1:13" ht="15">
      <c r="A54" s="46" t="s">
        <v>121</v>
      </c>
      <c r="B54" s="46" t="s">
        <v>120</v>
      </c>
      <c r="C54" s="46">
        <v>1</v>
      </c>
      <c r="D54" s="46"/>
      <c r="E54" s="46">
        <v>2</v>
      </c>
      <c r="F54" s="46"/>
      <c r="G54" s="46">
        <v>3</v>
      </c>
      <c r="H54" s="46"/>
      <c r="I54" s="46">
        <v>4</v>
      </c>
      <c r="J54" s="46"/>
      <c r="K54" s="46">
        <v>5</v>
      </c>
      <c r="L54" s="46">
        <v>6</v>
      </c>
      <c r="M54" s="45"/>
    </row>
    <row r="55" spans="1:13" ht="1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7"/>
      <c r="L55" s="47"/>
      <c r="M55" s="45"/>
    </row>
    <row r="56" spans="1:13" ht="15">
      <c r="A56" s="49" t="s">
        <v>190</v>
      </c>
      <c r="B56" s="46" t="s">
        <v>4</v>
      </c>
      <c r="C56" s="50">
        <f>1400*1.02</f>
        <v>1428</v>
      </c>
      <c r="D56" s="50"/>
      <c r="E56" s="50">
        <f>1500*1.02</f>
        <v>1530</v>
      </c>
      <c r="F56" s="50"/>
      <c r="G56" s="50"/>
      <c r="H56" s="50"/>
      <c r="I56" s="50"/>
      <c r="J56" s="50"/>
      <c r="K56" s="51"/>
      <c r="L56" s="51"/>
      <c r="M56" s="45"/>
    </row>
    <row r="57" spans="1:13" ht="15">
      <c r="A57" s="49" t="s">
        <v>191</v>
      </c>
      <c r="B57" s="46" t="s">
        <v>5</v>
      </c>
      <c r="C57" s="50">
        <f>1600*1.02</f>
        <v>1632</v>
      </c>
      <c r="D57" s="50"/>
      <c r="E57" s="50">
        <f>1700*1.02</f>
        <v>1734</v>
      </c>
      <c r="F57" s="50"/>
      <c r="G57" s="50">
        <f>1900*1.02</f>
        <v>1938</v>
      </c>
      <c r="H57" s="50"/>
      <c r="I57" s="51"/>
      <c r="J57" s="51"/>
      <c r="K57" s="50">
        <f>2200*1.02</f>
        <v>2244</v>
      </c>
      <c r="L57" s="51"/>
      <c r="M57" s="45"/>
    </row>
    <row r="58" spans="1:13" ht="15">
      <c r="A58" s="49" t="s">
        <v>192</v>
      </c>
      <c r="B58" s="46" t="s">
        <v>164</v>
      </c>
      <c r="C58" s="50">
        <f>1625*1.02</f>
        <v>1657.5</v>
      </c>
      <c r="D58" s="50"/>
      <c r="E58" s="51"/>
      <c r="F58" s="51"/>
      <c r="G58" s="50">
        <f>1725*1.02</f>
        <v>1759.5</v>
      </c>
      <c r="H58" s="50"/>
      <c r="I58" s="50">
        <f>1925*1.02</f>
        <v>1963.5</v>
      </c>
      <c r="J58" s="50"/>
      <c r="K58" s="50">
        <f>2225*1.02</f>
        <v>2269.5</v>
      </c>
      <c r="L58" s="51"/>
      <c r="M58" s="45"/>
    </row>
    <row r="59" spans="1:13" ht="15">
      <c r="A59" s="49" t="s">
        <v>193</v>
      </c>
      <c r="B59" s="46" t="s">
        <v>6</v>
      </c>
      <c r="C59" s="50">
        <f>1600*1.02</f>
        <v>1632</v>
      </c>
      <c r="D59" s="50"/>
      <c r="E59" s="50">
        <f>1850*1.02</f>
        <v>1887</v>
      </c>
      <c r="F59" s="50"/>
      <c r="G59" s="50">
        <f>1950*1.02</f>
        <v>1989</v>
      </c>
      <c r="H59" s="50"/>
      <c r="I59" s="51"/>
      <c r="J59" s="51"/>
      <c r="K59" s="50">
        <f>2200*1.02</f>
        <v>2244</v>
      </c>
      <c r="L59" s="51"/>
      <c r="M59" s="45"/>
    </row>
    <row r="60" spans="1:13" ht="15">
      <c r="A60" s="49" t="s">
        <v>194</v>
      </c>
      <c r="B60" s="46" t="s">
        <v>7</v>
      </c>
      <c r="C60" s="51"/>
      <c r="D60" s="51"/>
      <c r="E60" s="50">
        <f>1800*1.02</f>
        <v>1836</v>
      </c>
      <c r="F60" s="50"/>
      <c r="G60" s="50">
        <f>1950*1.02</f>
        <v>1989</v>
      </c>
      <c r="H60" s="50"/>
      <c r="I60" s="50">
        <f>2200*1.02</f>
        <v>2244</v>
      </c>
      <c r="J60" s="50"/>
      <c r="K60" s="50">
        <f>2625*1.02</f>
        <v>2677.5</v>
      </c>
      <c r="L60" s="51"/>
      <c r="M60" s="45"/>
    </row>
    <row r="61" spans="1:13" ht="15">
      <c r="A61" s="49" t="s">
        <v>195</v>
      </c>
      <c r="B61" s="46" t="s">
        <v>8</v>
      </c>
      <c r="C61" s="51"/>
      <c r="D61" s="51"/>
      <c r="E61" s="51"/>
      <c r="F61" s="51"/>
      <c r="G61" s="50">
        <f>2000*1.02</f>
        <v>2040</v>
      </c>
      <c r="H61" s="50"/>
      <c r="I61" s="50">
        <f>2200*1.02</f>
        <v>2244</v>
      </c>
      <c r="J61" s="50"/>
      <c r="K61" s="50">
        <f>2375*1.02</f>
        <v>2422.5</v>
      </c>
      <c r="L61" s="50">
        <f>2800*1.02</f>
        <v>2856</v>
      </c>
      <c r="M61" s="45"/>
    </row>
    <row r="62" spans="1:13" ht="15">
      <c r="A62" s="49" t="s">
        <v>196</v>
      </c>
      <c r="B62" s="46" t="s">
        <v>9</v>
      </c>
      <c r="C62" s="51"/>
      <c r="D62" s="51"/>
      <c r="E62" s="50"/>
      <c r="F62" s="50"/>
      <c r="G62" s="50">
        <f>2000*1.02</f>
        <v>2040</v>
      </c>
      <c r="H62" s="50"/>
      <c r="I62" s="51"/>
      <c r="J62" s="51"/>
      <c r="K62" s="51"/>
      <c r="L62" s="50">
        <f>3000*1.02</f>
        <v>3060</v>
      </c>
      <c r="M62" s="45"/>
    </row>
    <row r="63" spans="1:12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75" spans="4:10" ht="15">
      <c r="D75" s="58"/>
      <c r="E75" s="58"/>
      <c r="F75" s="58"/>
      <c r="G75" s="58"/>
      <c r="H75" s="58"/>
      <c r="I75" s="58"/>
      <c r="J75" s="58"/>
    </row>
    <row r="76" spans="4:10" ht="15">
      <c r="D76" s="58"/>
      <c r="E76" s="58"/>
      <c r="F76" s="58"/>
      <c r="G76" s="58"/>
      <c r="H76" s="58"/>
      <c r="I76" s="58"/>
      <c r="J76" s="58"/>
    </row>
    <row r="77" spans="4:10" ht="15">
      <c r="D77" s="58"/>
      <c r="E77" s="58"/>
      <c r="F77" s="58"/>
      <c r="G77" s="58"/>
      <c r="H77" s="58"/>
      <c r="I77" s="58"/>
      <c r="J77" s="58"/>
    </row>
    <row r="78" spans="4:10" ht="15">
      <c r="D78" s="58"/>
      <c r="E78" s="58"/>
      <c r="F78" s="58"/>
      <c r="G78" s="58"/>
      <c r="H78" s="58"/>
      <c r="I78" s="58"/>
      <c r="J78" s="58"/>
    </row>
    <row r="79" spans="4:10" ht="15">
      <c r="D79" s="58"/>
      <c r="E79" s="58"/>
      <c r="F79" s="58"/>
      <c r="G79" s="58"/>
      <c r="H79" s="58"/>
      <c r="I79" s="58"/>
      <c r="J79" s="58"/>
    </row>
    <row r="80" spans="4:10" ht="15">
      <c r="D80" s="58"/>
      <c r="E80" s="58"/>
      <c r="F80" s="58"/>
      <c r="G80" s="58"/>
      <c r="H80" s="58"/>
      <c r="I80" s="58"/>
      <c r="J80" s="58"/>
    </row>
    <row r="81" spans="4:10" ht="15">
      <c r="D81" s="57"/>
      <c r="E81" s="57"/>
      <c r="F81" s="57"/>
      <c r="G81" s="57"/>
      <c r="H81" s="57"/>
      <c r="I81" s="57"/>
      <c r="J81" s="57"/>
    </row>
    <row r="85" ht="15">
      <c r="A85" s="86" t="s">
        <v>232</v>
      </c>
    </row>
    <row r="87" spans="3:6" ht="15">
      <c r="C87" s="88" t="s">
        <v>224</v>
      </c>
      <c r="D87" s="88" t="s">
        <v>228</v>
      </c>
      <c r="E87" s="88"/>
      <c r="F87" s="57"/>
    </row>
    <row r="88" spans="3:11" ht="15">
      <c r="C88" s="89" t="s">
        <v>227</v>
      </c>
      <c r="D88" s="88" t="s">
        <v>224</v>
      </c>
      <c r="E88" s="88" t="s">
        <v>226</v>
      </c>
      <c r="F88" s="87" t="s">
        <v>229</v>
      </c>
      <c r="H88" s="90" t="s">
        <v>225</v>
      </c>
      <c r="J88" s="87" t="s">
        <v>230</v>
      </c>
      <c r="K88" s="91" t="s">
        <v>231</v>
      </c>
    </row>
    <row r="89" spans="2:11" ht="15">
      <c r="B89" s="85" t="s">
        <v>219</v>
      </c>
      <c r="C89" s="88">
        <v>1766</v>
      </c>
      <c r="D89" s="88">
        <v>1884</v>
      </c>
      <c r="E89" s="88">
        <v>1852</v>
      </c>
      <c r="F89" s="87">
        <f>AVERAGE(C89:E89)</f>
        <v>1834</v>
      </c>
      <c r="H89" s="90">
        <v>1773</v>
      </c>
      <c r="J89" s="92">
        <f>H89-F89</f>
        <v>-61</v>
      </c>
      <c r="K89" s="93">
        <f>H89/F89</f>
        <v>0.9667393675027263</v>
      </c>
    </row>
    <row r="90" spans="2:11" ht="15">
      <c r="B90" s="85" t="s">
        <v>220</v>
      </c>
      <c r="C90" s="88">
        <v>2000</v>
      </c>
      <c r="D90" s="88">
        <v>2300</v>
      </c>
      <c r="E90" s="88">
        <v>2102</v>
      </c>
      <c r="F90" s="87">
        <f>AVERAGE(C90:E90)</f>
        <v>2134</v>
      </c>
      <c r="H90" s="90">
        <v>2438</v>
      </c>
      <c r="J90" s="92">
        <f>H90-F90</f>
        <v>304</v>
      </c>
      <c r="K90" s="93">
        <f>H90/F90</f>
        <v>1.1424554826616682</v>
      </c>
    </row>
    <row r="91" spans="2:11" ht="15">
      <c r="B91" s="85" t="s">
        <v>221</v>
      </c>
      <c r="C91" s="88">
        <v>2000</v>
      </c>
      <c r="D91" s="88">
        <v>2306</v>
      </c>
      <c r="E91" s="88">
        <v>2106</v>
      </c>
      <c r="F91" s="87">
        <f>AVERAGE(C91:E91)</f>
        <v>2137.3333333333335</v>
      </c>
      <c r="H91" s="90">
        <v>1979</v>
      </c>
      <c r="J91" s="92">
        <f>H91-F91</f>
        <v>-158.33333333333348</v>
      </c>
      <c r="K91" s="93">
        <f>H91/F91</f>
        <v>0.9259201497192763</v>
      </c>
    </row>
    <row r="92" spans="2:11" ht="15">
      <c r="B92" s="85" t="s">
        <v>222</v>
      </c>
      <c r="C92" s="88">
        <v>2271</v>
      </c>
      <c r="D92" s="88">
        <v>2750</v>
      </c>
      <c r="E92" s="88">
        <v>2283</v>
      </c>
      <c r="F92" s="87">
        <f>AVERAGE(C92:E92)</f>
        <v>2434.6666666666665</v>
      </c>
      <c r="H92" s="90">
        <v>2906</v>
      </c>
      <c r="J92" s="92">
        <f>H92-F92</f>
        <v>471.3333333333335</v>
      </c>
      <c r="K92" s="93">
        <f>H92/F92</f>
        <v>1.1935925520262871</v>
      </c>
    </row>
    <row r="93" spans="2:11" ht="15">
      <c r="B93" s="85" t="s">
        <v>223</v>
      </c>
      <c r="C93" s="88">
        <v>2730</v>
      </c>
      <c r="D93" s="88">
        <v>3300</v>
      </c>
      <c r="E93" s="88">
        <v>2550</v>
      </c>
      <c r="F93" s="87">
        <f>AVERAGE(C93:E93)</f>
        <v>2860</v>
      </c>
      <c r="H93" s="90">
        <v>3811</v>
      </c>
      <c r="J93" s="92">
        <f>H93-F93</f>
        <v>951</v>
      </c>
      <c r="K93" s="93">
        <f>H93/F93</f>
        <v>1.3325174825174826</v>
      </c>
    </row>
    <row r="94" spans="10:11" ht="15">
      <c r="J94" s="94"/>
      <c r="K94" s="94"/>
    </row>
  </sheetData>
  <mergeCells count="7">
    <mergeCell ref="C7:D7"/>
    <mergeCell ref="E7:F7"/>
    <mergeCell ref="G7:H7"/>
    <mergeCell ref="A1:K1"/>
    <mergeCell ref="A2:K2"/>
    <mergeCell ref="A3:K3"/>
    <mergeCell ref="I7:J7"/>
  </mergeCells>
  <printOptions/>
  <pageMargins left="0.51" right="0.49" top="1" bottom="1" header="0.49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mhatchett</cp:lastModifiedBy>
  <cp:lastPrinted>2007-09-18T16:13:42Z</cp:lastPrinted>
  <dcterms:created xsi:type="dcterms:W3CDTF">2007-10-08T19:53:55Z</dcterms:created>
  <dcterms:modified xsi:type="dcterms:W3CDTF">2007-10-08T19:53:55Z</dcterms:modified>
  <cp:category/>
  <cp:version/>
  <cp:contentType/>
  <cp:contentStatus/>
</cp:coreProperties>
</file>